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40009_{CEF13D1B-EAFB-4301-8A02-767D9B5C9ED6}" xr6:coauthVersionLast="47" xr6:coauthVersionMax="47" xr10:uidLastSave="{00000000-0000-0000-0000-000000000000}"/>
  <bookViews>
    <workbookView xWindow="3450" yWindow="1665" windowWidth="25470" windowHeight="15300" activeTab="2"/>
  </bookViews>
  <sheets>
    <sheet name="2022 Schedule and Results" sheetId="1" r:id="rId1"/>
    <sheet name="Sensitivity Report 1" sheetId="3" r:id="rId2"/>
    <sheet name="Ratings" sheetId="2" r:id="rId3"/>
  </sheets>
  <definedNames>
    <definedName name="HFA">Ratings!$F$3</definedName>
    <definedName name="RatingsTable">Ratings!$B$2:$C$33</definedName>
    <definedName name="solver_adj" localSheetId="2" hidden="1">Ratings!$C$2:$C$33,Ratings!$F$3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Ratings!$F$2</definedName>
    <definedName name="solver_lhs2" localSheetId="2" hidden="1">Ratings!$F$2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Ratings!$F$4</definedName>
    <definedName name="solver_pre" localSheetId="2" hidden="1">0.000001</definedName>
    <definedName name="solver_rbv" localSheetId="2" hidden="1">1</definedName>
    <definedName name="solver_rel1" localSheetId="2" hidden="1">2</definedName>
    <definedName name="solver_rel2" localSheetId="2" hidden="1">2</definedName>
    <definedName name="solver_rhs1" localSheetId="2" hidden="1">0</definedName>
    <definedName name="solver_rhs2" localSheetId="2" hidden="1">0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1" l="1"/>
  <c r="U12" i="1"/>
  <c r="U13" i="1"/>
  <c r="U24" i="1"/>
  <c r="U27" i="1"/>
  <c r="U38" i="1"/>
  <c r="U46" i="1"/>
  <c r="U51" i="1"/>
  <c r="U52" i="1"/>
  <c r="U60" i="1"/>
  <c r="U62" i="1"/>
  <c r="U64" i="1"/>
  <c r="U72" i="1"/>
  <c r="U76" i="1"/>
  <c r="U99" i="1"/>
  <c r="U128" i="1"/>
  <c r="U165" i="1"/>
  <c r="U200" i="1"/>
  <c r="U230" i="1"/>
  <c r="U268" i="1"/>
  <c r="F2" i="2"/>
  <c r="T47" i="1"/>
  <c r="T187" i="1"/>
  <c r="T203" i="1"/>
  <c r="P4" i="1"/>
  <c r="U4" i="1" s="1"/>
  <c r="Q4" i="1"/>
  <c r="R4" i="1"/>
  <c r="S4" i="1"/>
  <c r="P5" i="1"/>
  <c r="Q5" i="1"/>
  <c r="R5" i="1"/>
  <c r="U5" i="1" s="1"/>
  <c r="S5" i="1"/>
  <c r="P6" i="1"/>
  <c r="U6" i="1" s="1"/>
  <c r="Q6" i="1"/>
  <c r="R6" i="1"/>
  <c r="S6" i="1"/>
  <c r="P7" i="1"/>
  <c r="Q7" i="1"/>
  <c r="R7" i="1"/>
  <c r="U7" i="1" s="1"/>
  <c r="S7" i="1"/>
  <c r="P8" i="1"/>
  <c r="Q8" i="1"/>
  <c r="R8" i="1"/>
  <c r="S8" i="1"/>
  <c r="P9" i="1"/>
  <c r="Q9" i="1"/>
  <c r="R9" i="1"/>
  <c r="U9" i="1" s="1"/>
  <c r="S9" i="1"/>
  <c r="P10" i="1"/>
  <c r="Q10" i="1"/>
  <c r="R10" i="1"/>
  <c r="S10" i="1"/>
  <c r="P11" i="1"/>
  <c r="Q11" i="1"/>
  <c r="R11" i="1"/>
  <c r="U11" i="1" s="1"/>
  <c r="S11" i="1"/>
  <c r="P12" i="1"/>
  <c r="Q12" i="1"/>
  <c r="R12" i="1"/>
  <c r="S12" i="1"/>
  <c r="T12" i="1" s="1"/>
  <c r="P13" i="1"/>
  <c r="Q13" i="1"/>
  <c r="R13" i="1"/>
  <c r="S13" i="1"/>
  <c r="P14" i="1"/>
  <c r="U14" i="1" s="1"/>
  <c r="Q14" i="1"/>
  <c r="R14" i="1"/>
  <c r="S14" i="1"/>
  <c r="T14" i="1" s="1"/>
  <c r="P15" i="1"/>
  <c r="Q15" i="1"/>
  <c r="R15" i="1"/>
  <c r="U15" i="1" s="1"/>
  <c r="S15" i="1"/>
  <c r="P16" i="1"/>
  <c r="U16" i="1" s="1"/>
  <c r="Q16" i="1"/>
  <c r="R16" i="1"/>
  <c r="S16" i="1"/>
  <c r="P17" i="1"/>
  <c r="Q17" i="1"/>
  <c r="R17" i="1"/>
  <c r="U17" i="1" s="1"/>
  <c r="S17" i="1"/>
  <c r="P18" i="1"/>
  <c r="Q18" i="1"/>
  <c r="R18" i="1"/>
  <c r="S18" i="1"/>
  <c r="P19" i="1"/>
  <c r="Q19" i="1"/>
  <c r="R19" i="1"/>
  <c r="U19" i="1" s="1"/>
  <c r="S19" i="1"/>
  <c r="P20" i="1"/>
  <c r="U20" i="1" s="1"/>
  <c r="Q20" i="1"/>
  <c r="R20" i="1"/>
  <c r="S20" i="1"/>
  <c r="P21" i="1"/>
  <c r="Q21" i="1"/>
  <c r="R21" i="1"/>
  <c r="U21" i="1" s="1"/>
  <c r="S21" i="1"/>
  <c r="P22" i="1"/>
  <c r="U22" i="1" s="1"/>
  <c r="Q22" i="1"/>
  <c r="R22" i="1"/>
  <c r="S22" i="1"/>
  <c r="T22" i="1" s="1"/>
  <c r="P23" i="1"/>
  <c r="Q23" i="1"/>
  <c r="R23" i="1"/>
  <c r="U23" i="1" s="1"/>
  <c r="V23" i="1" s="1"/>
  <c r="S23" i="1"/>
  <c r="T23" i="1" s="1"/>
  <c r="P24" i="1"/>
  <c r="Q24" i="1"/>
  <c r="R24" i="1"/>
  <c r="S24" i="1"/>
  <c r="P25" i="1"/>
  <c r="Q25" i="1"/>
  <c r="R25" i="1"/>
  <c r="U25" i="1" s="1"/>
  <c r="S25" i="1"/>
  <c r="P26" i="1"/>
  <c r="Q26" i="1"/>
  <c r="R26" i="1"/>
  <c r="S26" i="1"/>
  <c r="P27" i="1"/>
  <c r="Q27" i="1"/>
  <c r="R27" i="1"/>
  <c r="S27" i="1"/>
  <c r="P28" i="1"/>
  <c r="U28" i="1" s="1"/>
  <c r="Q28" i="1"/>
  <c r="R28" i="1"/>
  <c r="S28" i="1"/>
  <c r="T28" i="1" s="1"/>
  <c r="P29" i="1"/>
  <c r="Q29" i="1"/>
  <c r="R29" i="1"/>
  <c r="U29" i="1" s="1"/>
  <c r="S29" i="1"/>
  <c r="P30" i="1"/>
  <c r="U30" i="1" s="1"/>
  <c r="Q30" i="1"/>
  <c r="R30" i="1"/>
  <c r="S30" i="1"/>
  <c r="P31" i="1"/>
  <c r="Q31" i="1"/>
  <c r="R31" i="1"/>
  <c r="U31" i="1" s="1"/>
  <c r="S31" i="1"/>
  <c r="P32" i="1"/>
  <c r="U32" i="1" s="1"/>
  <c r="Q32" i="1"/>
  <c r="R32" i="1"/>
  <c r="S32" i="1"/>
  <c r="P33" i="1"/>
  <c r="Q33" i="1"/>
  <c r="R33" i="1"/>
  <c r="U33" i="1" s="1"/>
  <c r="S33" i="1"/>
  <c r="P34" i="1"/>
  <c r="Q34" i="1"/>
  <c r="R34" i="1"/>
  <c r="S34" i="1"/>
  <c r="P35" i="1"/>
  <c r="Q35" i="1"/>
  <c r="R35" i="1"/>
  <c r="U35" i="1" s="1"/>
  <c r="S35" i="1"/>
  <c r="P36" i="1"/>
  <c r="U36" i="1" s="1"/>
  <c r="Q36" i="1"/>
  <c r="R36" i="1"/>
  <c r="S36" i="1"/>
  <c r="P37" i="1"/>
  <c r="Q37" i="1"/>
  <c r="R37" i="1"/>
  <c r="U37" i="1" s="1"/>
  <c r="S37" i="1"/>
  <c r="P38" i="1"/>
  <c r="Q38" i="1"/>
  <c r="R38" i="1"/>
  <c r="S38" i="1"/>
  <c r="T38" i="1" s="1"/>
  <c r="P39" i="1"/>
  <c r="Q39" i="1"/>
  <c r="R39" i="1"/>
  <c r="U39" i="1" s="1"/>
  <c r="S39" i="1"/>
  <c r="P40" i="1"/>
  <c r="U40" i="1" s="1"/>
  <c r="Q40" i="1"/>
  <c r="R40" i="1"/>
  <c r="S40" i="1"/>
  <c r="P41" i="1"/>
  <c r="Q41" i="1"/>
  <c r="R41" i="1"/>
  <c r="U41" i="1" s="1"/>
  <c r="S41" i="1"/>
  <c r="P42" i="1"/>
  <c r="Q42" i="1"/>
  <c r="R42" i="1"/>
  <c r="S42" i="1"/>
  <c r="P43" i="1"/>
  <c r="Q43" i="1"/>
  <c r="R43" i="1"/>
  <c r="U43" i="1" s="1"/>
  <c r="S43" i="1"/>
  <c r="P44" i="1"/>
  <c r="U44" i="1" s="1"/>
  <c r="Q44" i="1"/>
  <c r="R44" i="1"/>
  <c r="S44" i="1"/>
  <c r="T44" i="1" s="1"/>
  <c r="P45" i="1"/>
  <c r="Q45" i="1"/>
  <c r="R45" i="1"/>
  <c r="U45" i="1" s="1"/>
  <c r="S45" i="1"/>
  <c r="P46" i="1"/>
  <c r="Q46" i="1"/>
  <c r="R46" i="1"/>
  <c r="S46" i="1"/>
  <c r="T46" i="1" s="1"/>
  <c r="P47" i="1"/>
  <c r="Q47" i="1"/>
  <c r="R47" i="1"/>
  <c r="U47" i="1" s="1"/>
  <c r="S47" i="1"/>
  <c r="P48" i="1"/>
  <c r="U48" i="1" s="1"/>
  <c r="Q48" i="1"/>
  <c r="R48" i="1"/>
  <c r="S48" i="1"/>
  <c r="P49" i="1"/>
  <c r="Q49" i="1"/>
  <c r="R49" i="1"/>
  <c r="U49" i="1" s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U53" i="1" s="1"/>
  <c r="S53" i="1"/>
  <c r="P54" i="1"/>
  <c r="Q54" i="1"/>
  <c r="R54" i="1"/>
  <c r="U54" i="1" s="1"/>
  <c r="S54" i="1"/>
  <c r="T54" i="1" s="1"/>
  <c r="P55" i="1"/>
  <c r="Q55" i="1"/>
  <c r="R55" i="1"/>
  <c r="U55" i="1" s="1"/>
  <c r="S55" i="1"/>
  <c r="P56" i="1"/>
  <c r="Q56" i="1"/>
  <c r="R56" i="1"/>
  <c r="U56" i="1" s="1"/>
  <c r="S56" i="1"/>
  <c r="P57" i="1"/>
  <c r="Q57" i="1"/>
  <c r="R57" i="1"/>
  <c r="U57" i="1" s="1"/>
  <c r="S57" i="1"/>
  <c r="P58" i="1"/>
  <c r="Q58" i="1"/>
  <c r="R58" i="1"/>
  <c r="S58" i="1"/>
  <c r="P59" i="1"/>
  <c r="Q59" i="1"/>
  <c r="R59" i="1"/>
  <c r="U59" i="1" s="1"/>
  <c r="S59" i="1"/>
  <c r="P60" i="1"/>
  <c r="Q60" i="1"/>
  <c r="R60" i="1"/>
  <c r="S60" i="1"/>
  <c r="T60" i="1" s="1"/>
  <c r="P61" i="1"/>
  <c r="Q61" i="1"/>
  <c r="R61" i="1"/>
  <c r="U61" i="1" s="1"/>
  <c r="S61" i="1"/>
  <c r="P62" i="1"/>
  <c r="Q62" i="1"/>
  <c r="R62" i="1"/>
  <c r="S62" i="1"/>
  <c r="T62" i="1" s="1"/>
  <c r="P63" i="1"/>
  <c r="Q63" i="1"/>
  <c r="R63" i="1"/>
  <c r="U63" i="1" s="1"/>
  <c r="S63" i="1"/>
  <c r="P64" i="1"/>
  <c r="Q64" i="1"/>
  <c r="R64" i="1"/>
  <c r="S64" i="1"/>
  <c r="P65" i="1"/>
  <c r="Q65" i="1"/>
  <c r="R65" i="1"/>
  <c r="U65" i="1" s="1"/>
  <c r="S65" i="1"/>
  <c r="P66" i="1"/>
  <c r="Q66" i="1"/>
  <c r="R66" i="1"/>
  <c r="S66" i="1"/>
  <c r="P67" i="1"/>
  <c r="Q67" i="1"/>
  <c r="R67" i="1"/>
  <c r="U67" i="1" s="1"/>
  <c r="S67" i="1"/>
  <c r="P68" i="1"/>
  <c r="Q68" i="1"/>
  <c r="R68" i="1"/>
  <c r="U68" i="1" s="1"/>
  <c r="S68" i="1"/>
  <c r="P69" i="1"/>
  <c r="Q69" i="1"/>
  <c r="R69" i="1"/>
  <c r="U69" i="1" s="1"/>
  <c r="S69" i="1"/>
  <c r="P70" i="1"/>
  <c r="Q70" i="1"/>
  <c r="R70" i="1"/>
  <c r="U70" i="1" s="1"/>
  <c r="S70" i="1"/>
  <c r="T70" i="1" s="1"/>
  <c r="P71" i="1"/>
  <c r="Q71" i="1"/>
  <c r="R71" i="1"/>
  <c r="U71" i="1" s="1"/>
  <c r="S71" i="1"/>
  <c r="P72" i="1"/>
  <c r="Q72" i="1"/>
  <c r="R72" i="1"/>
  <c r="S72" i="1"/>
  <c r="P73" i="1"/>
  <c r="Q73" i="1"/>
  <c r="R73" i="1"/>
  <c r="U73" i="1" s="1"/>
  <c r="S73" i="1"/>
  <c r="P74" i="1"/>
  <c r="Q74" i="1"/>
  <c r="R74" i="1"/>
  <c r="S74" i="1"/>
  <c r="P75" i="1"/>
  <c r="Q75" i="1"/>
  <c r="R75" i="1"/>
  <c r="U75" i="1" s="1"/>
  <c r="S75" i="1"/>
  <c r="P76" i="1"/>
  <c r="Q76" i="1"/>
  <c r="R76" i="1"/>
  <c r="S76" i="1"/>
  <c r="T76" i="1" s="1"/>
  <c r="P77" i="1"/>
  <c r="Q77" i="1"/>
  <c r="R77" i="1"/>
  <c r="U77" i="1" s="1"/>
  <c r="S77" i="1"/>
  <c r="P78" i="1"/>
  <c r="Q78" i="1"/>
  <c r="R78" i="1"/>
  <c r="U78" i="1" s="1"/>
  <c r="S78" i="1"/>
  <c r="T78" i="1" s="1"/>
  <c r="P79" i="1"/>
  <c r="Q79" i="1"/>
  <c r="T79" i="1" s="1"/>
  <c r="R79" i="1"/>
  <c r="U79" i="1" s="1"/>
  <c r="S79" i="1"/>
  <c r="P80" i="1"/>
  <c r="Q80" i="1"/>
  <c r="R80" i="1"/>
  <c r="U80" i="1" s="1"/>
  <c r="S80" i="1"/>
  <c r="P81" i="1"/>
  <c r="Q81" i="1"/>
  <c r="R81" i="1"/>
  <c r="U81" i="1" s="1"/>
  <c r="S81" i="1"/>
  <c r="P82" i="1"/>
  <c r="Q82" i="1"/>
  <c r="R82" i="1"/>
  <c r="S82" i="1"/>
  <c r="P83" i="1"/>
  <c r="Q83" i="1"/>
  <c r="R83" i="1"/>
  <c r="U83" i="1" s="1"/>
  <c r="S83" i="1"/>
  <c r="P84" i="1"/>
  <c r="Q84" i="1"/>
  <c r="R84" i="1"/>
  <c r="S84" i="1"/>
  <c r="P85" i="1"/>
  <c r="Q85" i="1"/>
  <c r="R85" i="1"/>
  <c r="U85" i="1" s="1"/>
  <c r="S85" i="1"/>
  <c r="P86" i="1"/>
  <c r="Q86" i="1"/>
  <c r="R86" i="1"/>
  <c r="S86" i="1"/>
  <c r="T86" i="1" s="1"/>
  <c r="P87" i="1"/>
  <c r="Q87" i="1"/>
  <c r="T87" i="1" s="1"/>
  <c r="R87" i="1"/>
  <c r="U87" i="1" s="1"/>
  <c r="S87" i="1"/>
  <c r="P88" i="1"/>
  <c r="U88" i="1" s="1"/>
  <c r="Q88" i="1"/>
  <c r="R88" i="1"/>
  <c r="S88" i="1"/>
  <c r="P89" i="1"/>
  <c r="Q89" i="1"/>
  <c r="R89" i="1"/>
  <c r="U89" i="1" s="1"/>
  <c r="S89" i="1"/>
  <c r="P90" i="1"/>
  <c r="Q90" i="1"/>
  <c r="R90" i="1"/>
  <c r="S90" i="1"/>
  <c r="P91" i="1"/>
  <c r="Q91" i="1"/>
  <c r="R91" i="1"/>
  <c r="U91" i="1" s="1"/>
  <c r="S91" i="1"/>
  <c r="P92" i="1"/>
  <c r="Q92" i="1"/>
  <c r="R92" i="1"/>
  <c r="S92" i="1"/>
  <c r="T92" i="1" s="1"/>
  <c r="P93" i="1"/>
  <c r="Q93" i="1"/>
  <c r="R93" i="1"/>
  <c r="U93" i="1" s="1"/>
  <c r="S93" i="1"/>
  <c r="P94" i="1"/>
  <c r="Q94" i="1"/>
  <c r="R94" i="1"/>
  <c r="S94" i="1"/>
  <c r="T94" i="1" s="1"/>
  <c r="P95" i="1"/>
  <c r="Q95" i="1"/>
  <c r="R95" i="1"/>
  <c r="U95" i="1" s="1"/>
  <c r="S95" i="1"/>
  <c r="P96" i="1"/>
  <c r="Q96" i="1"/>
  <c r="R96" i="1"/>
  <c r="S96" i="1"/>
  <c r="P97" i="1"/>
  <c r="Q97" i="1"/>
  <c r="R97" i="1"/>
  <c r="U97" i="1" s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U101" i="1" s="1"/>
  <c r="S101" i="1"/>
  <c r="P102" i="1"/>
  <c r="Q102" i="1"/>
  <c r="R102" i="1"/>
  <c r="U102" i="1" s="1"/>
  <c r="S102" i="1"/>
  <c r="T102" i="1" s="1"/>
  <c r="P103" i="1"/>
  <c r="Q103" i="1"/>
  <c r="T103" i="1" s="1"/>
  <c r="R103" i="1"/>
  <c r="U103" i="1" s="1"/>
  <c r="S103" i="1"/>
  <c r="P104" i="1"/>
  <c r="Q104" i="1"/>
  <c r="R104" i="1"/>
  <c r="S104" i="1"/>
  <c r="P105" i="1"/>
  <c r="Q105" i="1"/>
  <c r="R105" i="1"/>
  <c r="U105" i="1" s="1"/>
  <c r="S105" i="1"/>
  <c r="P106" i="1"/>
  <c r="Q106" i="1"/>
  <c r="R106" i="1"/>
  <c r="S106" i="1"/>
  <c r="P107" i="1"/>
  <c r="Q107" i="1"/>
  <c r="R107" i="1"/>
  <c r="U107" i="1" s="1"/>
  <c r="S107" i="1"/>
  <c r="P108" i="1"/>
  <c r="Q108" i="1"/>
  <c r="R108" i="1"/>
  <c r="S108" i="1"/>
  <c r="P109" i="1"/>
  <c r="Q109" i="1"/>
  <c r="R109" i="1"/>
  <c r="U109" i="1" s="1"/>
  <c r="S109" i="1"/>
  <c r="P110" i="1"/>
  <c r="Q110" i="1"/>
  <c r="R110" i="1"/>
  <c r="U110" i="1" s="1"/>
  <c r="S110" i="1"/>
  <c r="T110" i="1" s="1"/>
  <c r="P111" i="1"/>
  <c r="Q111" i="1"/>
  <c r="T111" i="1" s="1"/>
  <c r="R111" i="1"/>
  <c r="U111" i="1" s="1"/>
  <c r="S111" i="1"/>
  <c r="P112" i="1"/>
  <c r="Q112" i="1"/>
  <c r="R112" i="1"/>
  <c r="S112" i="1"/>
  <c r="P113" i="1"/>
  <c r="Q113" i="1"/>
  <c r="R113" i="1"/>
  <c r="U113" i="1" s="1"/>
  <c r="S113" i="1"/>
  <c r="P114" i="1"/>
  <c r="Q114" i="1"/>
  <c r="R114" i="1"/>
  <c r="S114" i="1"/>
  <c r="P115" i="1"/>
  <c r="Q115" i="1"/>
  <c r="R115" i="1"/>
  <c r="U115" i="1" s="1"/>
  <c r="S115" i="1"/>
  <c r="P116" i="1"/>
  <c r="Q116" i="1"/>
  <c r="R116" i="1"/>
  <c r="U116" i="1" s="1"/>
  <c r="S116" i="1"/>
  <c r="P117" i="1"/>
  <c r="Q117" i="1"/>
  <c r="R117" i="1"/>
  <c r="U117" i="1" s="1"/>
  <c r="S117" i="1"/>
  <c r="P118" i="1"/>
  <c r="Q118" i="1"/>
  <c r="R118" i="1"/>
  <c r="S118" i="1"/>
  <c r="T118" i="1" s="1"/>
  <c r="P119" i="1"/>
  <c r="Q119" i="1"/>
  <c r="T119" i="1" s="1"/>
  <c r="R119" i="1"/>
  <c r="U119" i="1" s="1"/>
  <c r="S119" i="1"/>
  <c r="P120" i="1"/>
  <c r="Q120" i="1"/>
  <c r="R120" i="1"/>
  <c r="S120" i="1"/>
  <c r="P121" i="1"/>
  <c r="Q121" i="1"/>
  <c r="R121" i="1"/>
  <c r="U121" i="1" s="1"/>
  <c r="S121" i="1"/>
  <c r="P122" i="1"/>
  <c r="Q122" i="1"/>
  <c r="R122" i="1"/>
  <c r="S122" i="1"/>
  <c r="P123" i="1"/>
  <c r="Q123" i="1"/>
  <c r="R123" i="1"/>
  <c r="U123" i="1" s="1"/>
  <c r="S123" i="1"/>
  <c r="P124" i="1"/>
  <c r="Q124" i="1"/>
  <c r="R124" i="1"/>
  <c r="U124" i="1" s="1"/>
  <c r="S124" i="1"/>
  <c r="T124" i="1" s="1"/>
  <c r="P125" i="1"/>
  <c r="Q125" i="1"/>
  <c r="R125" i="1"/>
  <c r="U125" i="1" s="1"/>
  <c r="S125" i="1"/>
  <c r="P126" i="1"/>
  <c r="Q126" i="1"/>
  <c r="R126" i="1"/>
  <c r="U126" i="1" s="1"/>
  <c r="S126" i="1"/>
  <c r="T126" i="1" s="1"/>
  <c r="P127" i="1"/>
  <c r="Q127" i="1"/>
  <c r="R127" i="1"/>
  <c r="U127" i="1" s="1"/>
  <c r="S127" i="1"/>
  <c r="P128" i="1"/>
  <c r="Q128" i="1"/>
  <c r="R128" i="1"/>
  <c r="S128" i="1"/>
  <c r="P129" i="1"/>
  <c r="Q129" i="1"/>
  <c r="R129" i="1"/>
  <c r="U129" i="1" s="1"/>
  <c r="S129" i="1"/>
  <c r="P130" i="1"/>
  <c r="Q130" i="1"/>
  <c r="R130" i="1"/>
  <c r="S130" i="1"/>
  <c r="P131" i="1"/>
  <c r="Q131" i="1"/>
  <c r="T131" i="1" s="1"/>
  <c r="R131" i="1"/>
  <c r="U131" i="1" s="1"/>
  <c r="S131" i="1"/>
  <c r="P132" i="1"/>
  <c r="Q132" i="1"/>
  <c r="R132" i="1"/>
  <c r="S132" i="1"/>
  <c r="T132" i="1" s="1"/>
  <c r="P133" i="1"/>
  <c r="Q133" i="1"/>
  <c r="R133" i="1"/>
  <c r="U133" i="1" s="1"/>
  <c r="S133" i="1"/>
  <c r="P134" i="1"/>
  <c r="Q134" i="1"/>
  <c r="R134" i="1"/>
  <c r="S134" i="1"/>
  <c r="P135" i="1"/>
  <c r="Q135" i="1"/>
  <c r="T135" i="1" s="1"/>
  <c r="R135" i="1"/>
  <c r="U135" i="1" s="1"/>
  <c r="S135" i="1"/>
  <c r="P136" i="1"/>
  <c r="Q136" i="1"/>
  <c r="R136" i="1"/>
  <c r="U136" i="1" s="1"/>
  <c r="S136" i="1"/>
  <c r="T136" i="1" s="1"/>
  <c r="P137" i="1"/>
  <c r="Q137" i="1"/>
  <c r="R137" i="1"/>
  <c r="U137" i="1" s="1"/>
  <c r="S137" i="1"/>
  <c r="P138" i="1"/>
  <c r="Q138" i="1"/>
  <c r="R138" i="1"/>
  <c r="S138" i="1"/>
  <c r="P139" i="1"/>
  <c r="Q139" i="1"/>
  <c r="T139" i="1" s="1"/>
  <c r="R139" i="1"/>
  <c r="U139" i="1" s="1"/>
  <c r="S139" i="1"/>
  <c r="P140" i="1"/>
  <c r="Q140" i="1"/>
  <c r="R140" i="1"/>
  <c r="U140" i="1" s="1"/>
  <c r="S140" i="1"/>
  <c r="P141" i="1"/>
  <c r="Q141" i="1"/>
  <c r="R141" i="1"/>
  <c r="U141" i="1" s="1"/>
  <c r="S141" i="1"/>
  <c r="P142" i="1"/>
  <c r="Q142" i="1"/>
  <c r="R142" i="1"/>
  <c r="S142" i="1"/>
  <c r="P143" i="1"/>
  <c r="Q143" i="1"/>
  <c r="R143" i="1"/>
  <c r="U143" i="1" s="1"/>
  <c r="S143" i="1"/>
  <c r="P144" i="1"/>
  <c r="Q144" i="1"/>
  <c r="R144" i="1"/>
  <c r="S144" i="1"/>
  <c r="T144" i="1" s="1"/>
  <c r="P145" i="1"/>
  <c r="Q145" i="1"/>
  <c r="R145" i="1"/>
  <c r="U145" i="1" s="1"/>
  <c r="S145" i="1"/>
  <c r="P146" i="1"/>
  <c r="Q146" i="1"/>
  <c r="R146" i="1"/>
  <c r="S146" i="1"/>
  <c r="P147" i="1"/>
  <c r="Q147" i="1"/>
  <c r="R147" i="1"/>
  <c r="U147" i="1" s="1"/>
  <c r="S147" i="1"/>
  <c r="P148" i="1"/>
  <c r="Q148" i="1"/>
  <c r="R148" i="1"/>
  <c r="S148" i="1"/>
  <c r="T148" i="1" s="1"/>
  <c r="P149" i="1"/>
  <c r="Q149" i="1"/>
  <c r="R149" i="1"/>
  <c r="U149" i="1" s="1"/>
  <c r="S149" i="1"/>
  <c r="P150" i="1"/>
  <c r="Q150" i="1"/>
  <c r="R150" i="1"/>
  <c r="S150" i="1"/>
  <c r="P151" i="1"/>
  <c r="Q151" i="1"/>
  <c r="T151" i="1" s="1"/>
  <c r="R151" i="1"/>
  <c r="U151" i="1" s="1"/>
  <c r="S151" i="1"/>
  <c r="P152" i="1"/>
  <c r="Q152" i="1"/>
  <c r="R152" i="1"/>
  <c r="U152" i="1" s="1"/>
  <c r="S152" i="1"/>
  <c r="P153" i="1"/>
  <c r="Q153" i="1"/>
  <c r="R153" i="1"/>
  <c r="U153" i="1" s="1"/>
  <c r="S153" i="1"/>
  <c r="P154" i="1"/>
  <c r="Q154" i="1"/>
  <c r="R154" i="1"/>
  <c r="S154" i="1"/>
  <c r="P155" i="1"/>
  <c r="Q155" i="1"/>
  <c r="R155" i="1"/>
  <c r="U155" i="1" s="1"/>
  <c r="S155" i="1"/>
  <c r="P156" i="1"/>
  <c r="Q156" i="1"/>
  <c r="R156" i="1"/>
  <c r="S156" i="1"/>
  <c r="T156" i="1" s="1"/>
  <c r="P157" i="1"/>
  <c r="Q157" i="1"/>
  <c r="R157" i="1"/>
  <c r="U157" i="1" s="1"/>
  <c r="S157" i="1"/>
  <c r="P158" i="1"/>
  <c r="Q158" i="1"/>
  <c r="R158" i="1"/>
  <c r="U158" i="1" s="1"/>
  <c r="S158" i="1"/>
  <c r="T158" i="1" s="1"/>
  <c r="P159" i="1"/>
  <c r="Q159" i="1"/>
  <c r="R159" i="1"/>
  <c r="U159" i="1" s="1"/>
  <c r="S159" i="1"/>
  <c r="P160" i="1"/>
  <c r="Q160" i="1"/>
  <c r="R160" i="1"/>
  <c r="U160" i="1" s="1"/>
  <c r="S160" i="1"/>
  <c r="T160" i="1" s="1"/>
  <c r="P161" i="1"/>
  <c r="Q161" i="1"/>
  <c r="R161" i="1"/>
  <c r="U161" i="1" s="1"/>
  <c r="S161" i="1"/>
  <c r="P162" i="1"/>
  <c r="Q162" i="1"/>
  <c r="R162" i="1"/>
  <c r="U162" i="1" s="1"/>
  <c r="S162" i="1"/>
  <c r="P163" i="1"/>
  <c r="Q163" i="1"/>
  <c r="R163" i="1"/>
  <c r="U163" i="1" s="1"/>
  <c r="S163" i="1"/>
  <c r="P164" i="1"/>
  <c r="Q164" i="1"/>
  <c r="R164" i="1"/>
  <c r="U164" i="1" s="1"/>
  <c r="S164" i="1"/>
  <c r="T164" i="1" s="1"/>
  <c r="P165" i="1"/>
  <c r="Q165" i="1"/>
  <c r="R165" i="1"/>
  <c r="S165" i="1"/>
  <c r="P166" i="1"/>
  <c r="Q166" i="1"/>
  <c r="R166" i="1"/>
  <c r="U166" i="1" s="1"/>
  <c r="S166" i="1"/>
  <c r="P167" i="1"/>
  <c r="Q167" i="1"/>
  <c r="R167" i="1"/>
  <c r="U167" i="1" s="1"/>
  <c r="S167" i="1"/>
  <c r="P168" i="1"/>
  <c r="Q168" i="1"/>
  <c r="R168" i="1"/>
  <c r="U168" i="1" s="1"/>
  <c r="S168" i="1"/>
  <c r="T168" i="1" s="1"/>
  <c r="P169" i="1"/>
  <c r="Q169" i="1"/>
  <c r="R169" i="1"/>
  <c r="U169" i="1" s="1"/>
  <c r="S169" i="1"/>
  <c r="P170" i="1"/>
  <c r="Q170" i="1"/>
  <c r="R170" i="1"/>
  <c r="U170" i="1" s="1"/>
  <c r="S170" i="1"/>
  <c r="P171" i="1"/>
  <c r="Q171" i="1"/>
  <c r="T171" i="1" s="1"/>
  <c r="R171" i="1"/>
  <c r="U171" i="1" s="1"/>
  <c r="S171" i="1"/>
  <c r="P172" i="1"/>
  <c r="Q172" i="1"/>
  <c r="R172" i="1"/>
  <c r="U172" i="1" s="1"/>
  <c r="S172" i="1"/>
  <c r="P173" i="1"/>
  <c r="Q173" i="1"/>
  <c r="R173" i="1"/>
  <c r="U173" i="1" s="1"/>
  <c r="S173" i="1"/>
  <c r="P174" i="1"/>
  <c r="Q174" i="1"/>
  <c r="R174" i="1"/>
  <c r="U174" i="1" s="1"/>
  <c r="S174" i="1"/>
  <c r="T174" i="1" s="1"/>
  <c r="P175" i="1"/>
  <c r="Q175" i="1"/>
  <c r="T175" i="1" s="1"/>
  <c r="R175" i="1"/>
  <c r="U175" i="1" s="1"/>
  <c r="S175" i="1"/>
  <c r="P176" i="1"/>
  <c r="Q176" i="1"/>
  <c r="R176" i="1"/>
  <c r="U176" i="1" s="1"/>
  <c r="S176" i="1"/>
  <c r="T176" i="1" s="1"/>
  <c r="P177" i="1"/>
  <c r="Q177" i="1"/>
  <c r="R177" i="1"/>
  <c r="U177" i="1" s="1"/>
  <c r="S177" i="1"/>
  <c r="P178" i="1"/>
  <c r="Q178" i="1"/>
  <c r="R178" i="1"/>
  <c r="U178" i="1" s="1"/>
  <c r="S178" i="1"/>
  <c r="P179" i="1"/>
  <c r="Q179" i="1"/>
  <c r="R179" i="1"/>
  <c r="U179" i="1" s="1"/>
  <c r="S179" i="1"/>
  <c r="P180" i="1"/>
  <c r="Q180" i="1"/>
  <c r="R180" i="1"/>
  <c r="U180" i="1" s="1"/>
  <c r="S180" i="1"/>
  <c r="P181" i="1"/>
  <c r="Q181" i="1"/>
  <c r="R181" i="1"/>
  <c r="U181" i="1" s="1"/>
  <c r="S181" i="1"/>
  <c r="P182" i="1"/>
  <c r="Q182" i="1"/>
  <c r="R182" i="1"/>
  <c r="U182" i="1" s="1"/>
  <c r="S182" i="1"/>
  <c r="T182" i="1" s="1"/>
  <c r="P183" i="1"/>
  <c r="Q183" i="1"/>
  <c r="R183" i="1"/>
  <c r="U183" i="1" s="1"/>
  <c r="S183" i="1"/>
  <c r="P184" i="1"/>
  <c r="Q184" i="1"/>
  <c r="R184" i="1"/>
  <c r="U184" i="1" s="1"/>
  <c r="S184" i="1"/>
  <c r="P185" i="1"/>
  <c r="Q185" i="1"/>
  <c r="R185" i="1"/>
  <c r="U185" i="1" s="1"/>
  <c r="S185" i="1"/>
  <c r="P186" i="1"/>
  <c r="Q186" i="1"/>
  <c r="R186" i="1"/>
  <c r="U186" i="1" s="1"/>
  <c r="S186" i="1"/>
  <c r="P187" i="1"/>
  <c r="Q187" i="1"/>
  <c r="R187" i="1"/>
  <c r="U187" i="1" s="1"/>
  <c r="S187" i="1"/>
  <c r="P188" i="1"/>
  <c r="Q188" i="1"/>
  <c r="R188" i="1"/>
  <c r="U188" i="1" s="1"/>
  <c r="S188" i="1"/>
  <c r="T188" i="1" s="1"/>
  <c r="P189" i="1"/>
  <c r="Q189" i="1"/>
  <c r="R189" i="1"/>
  <c r="U189" i="1" s="1"/>
  <c r="S189" i="1"/>
  <c r="P190" i="1"/>
  <c r="Q190" i="1"/>
  <c r="R190" i="1"/>
  <c r="U190" i="1" s="1"/>
  <c r="S190" i="1"/>
  <c r="P191" i="1"/>
  <c r="Q191" i="1"/>
  <c r="R191" i="1"/>
  <c r="U191" i="1" s="1"/>
  <c r="S191" i="1"/>
  <c r="P192" i="1"/>
  <c r="Q192" i="1"/>
  <c r="R192" i="1"/>
  <c r="U192" i="1" s="1"/>
  <c r="S192" i="1"/>
  <c r="P193" i="1"/>
  <c r="Q193" i="1"/>
  <c r="R193" i="1"/>
  <c r="U193" i="1" s="1"/>
  <c r="S193" i="1"/>
  <c r="P194" i="1"/>
  <c r="Q194" i="1"/>
  <c r="R194" i="1"/>
  <c r="U194" i="1" s="1"/>
  <c r="S194" i="1"/>
  <c r="P195" i="1"/>
  <c r="Q195" i="1"/>
  <c r="T195" i="1" s="1"/>
  <c r="R195" i="1"/>
  <c r="U195" i="1" s="1"/>
  <c r="S195" i="1"/>
  <c r="P196" i="1"/>
  <c r="Q196" i="1"/>
  <c r="R196" i="1"/>
  <c r="U196" i="1" s="1"/>
  <c r="S196" i="1"/>
  <c r="T196" i="1" s="1"/>
  <c r="P197" i="1"/>
  <c r="Q197" i="1"/>
  <c r="R197" i="1"/>
  <c r="U197" i="1" s="1"/>
  <c r="S197" i="1"/>
  <c r="P198" i="1"/>
  <c r="Q198" i="1"/>
  <c r="R198" i="1"/>
  <c r="U198" i="1" s="1"/>
  <c r="S198" i="1"/>
  <c r="P199" i="1"/>
  <c r="Q199" i="1"/>
  <c r="T199" i="1" s="1"/>
  <c r="R199" i="1"/>
  <c r="U199" i="1" s="1"/>
  <c r="S199" i="1"/>
  <c r="P200" i="1"/>
  <c r="Q200" i="1"/>
  <c r="R200" i="1"/>
  <c r="S200" i="1"/>
  <c r="T200" i="1" s="1"/>
  <c r="P201" i="1"/>
  <c r="Q201" i="1"/>
  <c r="R201" i="1"/>
  <c r="U201" i="1" s="1"/>
  <c r="S201" i="1"/>
  <c r="P202" i="1"/>
  <c r="Q202" i="1"/>
  <c r="R202" i="1"/>
  <c r="U202" i="1" s="1"/>
  <c r="S202" i="1"/>
  <c r="P203" i="1"/>
  <c r="Q203" i="1"/>
  <c r="R203" i="1"/>
  <c r="U203" i="1" s="1"/>
  <c r="S203" i="1"/>
  <c r="P204" i="1"/>
  <c r="Q204" i="1"/>
  <c r="R204" i="1"/>
  <c r="U204" i="1" s="1"/>
  <c r="S204" i="1"/>
  <c r="P205" i="1"/>
  <c r="Q205" i="1"/>
  <c r="R205" i="1"/>
  <c r="U205" i="1" s="1"/>
  <c r="S205" i="1"/>
  <c r="P206" i="1"/>
  <c r="Q206" i="1"/>
  <c r="R206" i="1"/>
  <c r="U206" i="1" s="1"/>
  <c r="S206" i="1"/>
  <c r="P207" i="1"/>
  <c r="Q207" i="1"/>
  <c r="R207" i="1"/>
  <c r="U207" i="1" s="1"/>
  <c r="S207" i="1"/>
  <c r="P208" i="1"/>
  <c r="Q208" i="1"/>
  <c r="R208" i="1"/>
  <c r="U208" i="1" s="1"/>
  <c r="S208" i="1"/>
  <c r="T208" i="1" s="1"/>
  <c r="P209" i="1"/>
  <c r="Q209" i="1"/>
  <c r="R209" i="1"/>
  <c r="U209" i="1" s="1"/>
  <c r="S209" i="1"/>
  <c r="P210" i="1"/>
  <c r="Q210" i="1"/>
  <c r="R210" i="1"/>
  <c r="U210" i="1" s="1"/>
  <c r="S210" i="1"/>
  <c r="P211" i="1"/>
  <c r="Q211" i="1"/>
  <c r="R211" i="1"/>
  <c r="U211" i="1" s="1"/>
  <c r="S211" i="1"/>
  <c r="P212" i="1"/>
  <c r="Q212" i="1"/>
  <c r="R212" i="1"/>
  <c r="U212" i="1" s="1"/>
  <c r="S212" i="1"/>
  <c r="P213" i="1"/>
  <c r="Q213" i="1"/>
  <c r="R213" i="1"/>
  <c r="U213" i="1" s="1"/>
  <c r="S213" i="1"/>
  <c r="P214" i="1"/>
  <c r="Q214" i="1"/>
  <c r="R214" i="1"/>
  <c r="U214" i="1" s="1"/>
  <c r="S214" i="1"/>
  <c r="T214" i="1" s="1"/>
  <c r="P215" i="1"/>
  <c r="Q215" i="1"/>
  <c r="R215" i="1"/>
  <c r="U215" i="1" s="1"/>
  <c r="S215" i="1"/>
  <c r="P216" i="1"/>
  <c r="Q216" i="1"/>
  <c r="R216" i="1"/>
  <c r="U216" i="1" s="1"/>
  <c r="S216" i="1"/>
  <c r="P217" i="1"/>
  <c r="Q217" i="1"/>
  <c r="R217" i="1"/>
  <c r="U217" i="1" s="1"/>
  <c r="S217" i="1"/>
  <c r="P218" i="1"/>
  <c r="Q218" i="1"/>
  <c r="R218" i="1"/>
  <c r="U218" i="1" s="1"/>
  <c r="S218" i="1"/>
  <c r="P219" i="1"/>
  <c r="Q219" i="1"/>
  <c r="R219" i="1"/>
  <c r="U219" i="1" s="1"/>
  <c r="S219" i="1"/>
  <c r="P220" i="1"/>
  <c r="Q220" i="1"/>
  <c r="R220" i="1"/>
  <c r="U220" i="1" s="1"/>
  <c r="S220" i="1"/>
  <c r="T220" i="1" s="1"/>
  <c r="P221" i="1"/>
  <c r="Q221" i="1"/>
  <c r="R221" i="1"/>
  <c r="U221" i="1" s="1"/>
  <c r="S221" i="1"/>
  <c r="P222" i="1"/>
  <c r="Q222" i="1"/>
  <c r="R222" i="1"/>
  <c r="U222" i="1" s="1"/>
  <c r="S222" i="1"/>
  <c r="T222" i="1" s="1"/>
  <c r="P223" i="1"/>
  <c r="Q223" i="1"/>
  <c r="R223" i="1"/>
  <c r="U223" i="1" s="1"/>
  <c r="S223" i="1"/>
  <c r="P224" i="1"/>
  <c r="Q224" i="1"/>
  <c r="R224" i="1"/>
  <c r="U224" i="1" s="1"/>
  <c r="S224" i="1"/>
  <c r="T224" i="1" s="1"/>
  <c r="P225" i="1"/>
  <c r="Q225" i="1"/>
  <c r="R225" i="1"/>
  <c r="U225" i="1" s="1"/>
  <c r="S225" i="1"/>
  <c r="P226" i="1"/>
  <c r="Q226" i="1"/>
  <c r="R226" i="1"/>
  <c r="U226" i="1" s="1"/>
  <c r="S226" i="1"/>
  <c r="P227" i="1"/>
  <c r="Q227" i="1"/>
  <c r="R227" i="1"/>
  <c r="U227" i="1" s="1"/>
  <c r="S227" i="1"/>
  <c r="P228" i="1"/>
  <c r="Q228" i="1"/>
  <c r="R228" i="1"/>
  <c r="U228" i="1" s="1"/>
  <c r="S228" i="1"/>
  <c r="T228" i="1" s="1"/>
  <c r="P229" i="1"/>
  <c r="Q229" i="1"/>
  <c r="R229" i="1"/>
  <c r="U229" i="1" s="1"/>
  <c r="S229" i="1"/>
  <c r="P230" i="1"/>
  <c r="Q230" i="1"/>
  <c r="R230" i="1"/>
  <c r="S230" i="1"/>
  <c r="P231" i="1"/>
  <c r="Q231" i="1"/>
  <c r="R231" i="1"/>
  <c r="U231" i="1" s="1"/>
  <c r="S231" i="1"/>
  <c r="P232" i="1"/>
  <c r="Q232" i="1"/>
  <c r="R232" i="1"/>
  <c r="U232" i="1" s="1"/>
  <c r="S232" i="1"/>
  <c r="P233" i="1"/>
  <c r="Q233" i="1"/>
  <c r="R233" i="1"/>
  <c r="U233" i="1" s="1"/>
  <c r="S233" i="1"/>
  <c r="P234" i="1"/>
  <c r="Q234" i="1"/>
  <c r="R234" i="1"/>
  <c r="U234" i="1" s="1"/>
  <c r="S234" i="1"/>
  <c r="P235" i="1"/>
  <c r="Q235" i="1"/>
  <c r="R235" i="1"/>
  <c r="U235" i="1" s="1"/>
  <c r="S235" i="1"/>
  <c r="P236" i="1"/>
  <c r="Q236" i="1"/>
  <c r="R236" i="1"/>
  <c r="U236" i="1" s="1"/>
  <c r="S236" i="1"/>
  <c r="P237" i="1"/>
  <c r="Q237" i="1"/>
  <c r="R237" i="1"/>
  <c r="U237" i="1" s="1"/>
  <c r="S237" i="1"/>
  <c r="P238" i="1"/>
  <c r="Q238" i="1"/>
  <c r="R238" i="1"/>
  <c r="U238" i="1" s="1"/>
  <c r="S238" i="1"/>
  <c r="T238" i="1" s="1"/>
  <c r="P239" i="1"/>
  <c r="Q239" i="1"/>
  <c r="R239" i="1"/>
  <c r="U239" i="1" s="1"/>
  <c r="S239" i="1"/>
  <c r="P240" i="1"/>
  <c r="Q240" i="1"/>
  <c r="R240" i="1"/>
  <c r="U240" i="1" s="1"/>
  <c r="S240" i="1"/>
  <c r="T240" i="1" s="1"/>
  <c r="P241" i="1"/>
  <c r="Q241" i="1"/>
  <c r="R241" i="1"/>
  <c r="U241" i="1" s="1"/>
  <c r="S241" i="1"/>
  <c r="P242" i="1"/>
  <c r="Q242" i="1"/>
  <c r="R242" i="1"/>
  <c r="U242" i="1" s="1"/>
  <c r="S242" i="1"/>
  <c r="P243" i="1"/>
  <c r="Q243" i="1"/>
  <c r="R243" i="1"/>
  <c r="U243" i="1" s="1"/>
  <c r="S243" i="1"/>
  <c r="P244" i="1"/>
  <c r="Q244" i="1"/>
  <c r="R244" i="1"/>
  <c r="U244" i="1" s="1"/>
  <c r="S244" i="1"/>
  <c r="P245" i="1"/>
  <c r="Q245" i="1"/>
  <c r="R245" i="1"/>
  <c r="U245" i="1" s="1"/>
  <c r="S245" i="1"/>
  <c r="P246" i="1"/>
  <c r="Q246" i="1"/>
  <c r="R246" i="1"/>
  <c r="U246" i="1" s="1"/>
  <c r="S246" i="1"/>
  <c r="T246" i="1" s="1"/>
  <c r="P247" i="1"/>
  <c r="Q247" i="1"/>
  <c r="R247" i="1"/>
  <c r="U247" i="1" s="1"/>
  <c r="S247" i="1"/>
  <c r="P248" i="1"/>
  <c r="Q248" i="1"/>
  <c r="R248" i="1"/>
  <c r="U248" i="1" s="1"/>
  <c r="S248" i="1"/>
  <c r="P249" i="1"/>
  <c r="Q249" i="1"/>
  <c r="R249" i="1"/>
  <c r="U249" i="1" s="1"/>
  <c r="S249" i="1"/>
  <c r="P250" i="1"/>
  <c r="Q250" i="1"/>
  <c r="R250" i="1"/>
  <c r="U250" i="1" s="1"/>
  <c r="S250" i="1"/>
  <c r="P251" i="1"/>
  <c r="Q251" i="1"/>
  <c r="R251" i="1"/>
  <c r="U251" i="1" s="1"/>
  <c r="S251" i="1"/>
  <c r="P252" i="1"/>
  <c r="Q252" i="1"/>
  <c r="R252" i="1"/>
  <c r="U252" i="1" s="1"/>
  <c r="S252" i="1"/>
  <c r="P253" i="1"/>
  <c r="Q253" i="1"/>
  <c r="R253" i="1"/>
  <c r="U253" i="1" s="1"/>
  <c r="S253" i="1"/>
  <c r="P254" i="1"/>
  <c r="Q254" i="1"/>
  <c r="R254" i="1"/>
  <c r="U254" i="1" s="1"/>
  <c r="S254" i="1"/>
  <c r="T254" i="1" s="1"/>
  <c r="P255" i="1"/>
  <c r="Q255" i="1"/>
  <c r="R255" i="1"/>
  <c r="U255" i="1" s="1"/>
  <c r="S255" i="1"/>
  <c r="P256" i="1"/>
  <c r="Q256" i="1"/>
  <c r="R256" i="1"/>
  <c r="U256" i="1" s="1"/>
  <c r="S256" i="1"/>
  <c r="P257" i="1"/>
  <c r="Q257" i="1"/>
  <c r="R257" i="1"/>
  <c r="U257" i="1" s="1"/>
  <c r="S257" i="1"/>
  <c r="P258" i="1"/>
  <c r="Q258" i="1"/>
  <c r="R258" i="1"/>
  <c r="U258" i="1" s="1"/>
  <c r="S258" i="1"/>
  <c r="P259" i="1"/>
  <c r="Q259" i="1"/>
  <c r="R259" i="1"/>
  <c r="U259" i="1" s="1"/>
  <c r="S259" i="1"/>
  <c r="P260" i="1"/>
  <c r="Q260" i="1"/>
  <c r="R260" i="1"/>
  <c r="U260" i="1" s="1"/>
  <c r="S260" i="1"/>
  <c r="T260" i="1" s="1"/>
  <c r="P261" i="1"/>
  <c r="Q261" i="1"/>
  <c r="R261" i="1"/>
  <c r="U261" i="1" s="1"/>
  <c r="S261" i="1"/>
  <c r="P262" i="1"/>
  <c r="Q262" i="1"/>
  <c r="R262" i="1"/>
  <c r="U262" i="1" s="1"/>
  <c r="S262" i="1"/>
  <c r="P263" i="1"/>
  <c r="Q263" i="1"/>
  <c r="R263" i="1"/>
  <c r="U263" i="1" s="1"/>
  <c r="S263" i="1"/>
  <c r="P264" i="1"/>
  <c r="Q264" i="1"/>
  <c r="R264" i="1"/>
  <c r="U264" i="1" s="1"/>
  <c r="S264" i="1"/>
  <c r="T264" i="1" s="1"/>
  <c r="P265" i="1"/>
  <c r="Q265" i="1"/>
  <c r="R265" i="1"/>
  <c r="U265" i="1" s="1"/>
  <c r="S265" i="1"/>
  <c r="P266" i="1"/>
  <c r="Q266" i="1"/>
  <c r="R266" i="1"/>
  <c r="U266" i="1" s="1"/>
  <c r="S266" i="1"/>
  <c r="P267" i="1"/>
  <c r="Q267" i="1"/>
  <c r="R267" i="1"/>
  <c r="U267" i="1" s="1"/>
  <c r="S267" i="1"/>
  <c r="P268" i="1"/>
  <c r="Q268" i="1"/>
  <c r="R268" i="1"/>
  <c r="S268" i="1"/>
  <c r="P269" i="1"/>
  <c r="Q269" i="1"/>
  <c r="R269" i="1"/>
  <c r="U269" i="1" s="1"/>
  <c r="S269" i="1"/>
  <c r="P270" i="1"/>
  <c r="Q270" i="1"/>
  <c r="R270" i="1"/>
  <c r="U270" i="1" s="1"/>
  <c r="S270" i="1"/>
  <c r="P271" i="1"/>
  <c r="Q271" i="1"/>
  <c r="R271" i="1"/>
  <c r="U271" i="1" s="1"/>
  <c r="S271" i="1"/>
  <c r="P272" i="1"/>
  <c r="Q272" i="1"/>
  <c r="R272" i="1"/>
  <c r="U272" i="1" s="1"/>
  <c r="S272" i="1"/>
  <c r="P273" i="1"/>
  <c r="Q273" i="1"/>
  <c r="R273" i="1"/>
  <c r="U273" i="1" s="1"/>
  <c r="S273" i="1"/>
  <c r="P274" i="1"/>
  <c r="Q274" i="1"/>
  <c r="R274" i="1"/>
  <c r="U274" i="1" s="1"/>
  <c r="S274" i="1"/>
  <c r="T274" i="1" s="1"/>
  <c r="P275" i="1"/>
  <c r="Q275" i="1"/>
  <c r="R275" i="1"/>
  <c r="U275" i="1" s="1"/>
  <c r="S275" i="1"/>
  <c r="P276" i="1"/>
  <c r="Q276" i="1"/>
  <c r="R276" i="1"/>
  <c r="U276" i="1" s="1"/>
  <c r="S276" i="1"/>
  <c r="P277" i="1"/>
  <c r="Q277" i="1"/>
  <c r="R277" i="1"/>
  <c r="U277" i="1" s="1"/>
  <c r="S277" i="1"/>
  <c r="P278" i="1"/>
  <c r="Q278" i="1"/>
  <c r="R278" i="1"/>
  <c r="U278" i="1" s="1"/>
  <c r="S278" i="1"/>
  <c r="P279" i="1"/>
  <c r="Q279" i="1"/>
  <c r="R279" i="1"/>
  <c r="U279" i="1" s="1"/>
  <c r="S279" i="1"/>
  <c r="P280" i="1"/>
  <c r="Q280" i="1"/>
  <c r="R280" i="1"/>
  <c r="U280" i="1" s="1"/>
  <c r="S280" i="1"/>
  <c r="P281" i="1"/>
  <c r="Q281" i="1"/>
  <c r="R281" i="1"/>
  <c r="U281" i="1" s="1"/>
  <c r="S281" i="1"/>
  <c r="P282" i="1"/>
  <c r="Q282" i="1"/>
  <c r="R282" i="1"/>
  <c r="U282" i="1" s="1"/>
  <c r="S282" i="1"/>
  <c r="T282" i="1" s="1"/>
  <c r="P283" i="1"/>
  <c r="Q283" i="1"/>
  <c r="R283" i="1"/>
  <c r="U283" i="1" s="1"/>
  <c r="S283" i="1"/>
  <c r="P284" i="1"/>
  <c r="Q284" i="1"/>
  <c r="R284" i="1"/>
  <c r="U284" i="1" s="1"/>
  <c r="S284" i="1"/>
  <c r="P3" i="1"/>
  <c r="Q3" i="1"/>
  <c r="R3" i="1"/>
  <c r="U3" i="1" s="1"/>
  <c r="S3" i="1"/>
  <c r="S2" i="1"/>
  <c r="T2" i="1" s="1"/>
  <c r="Q2" i="1"/>
  <c r="R2" i="1"/>
  <c r="P2" i="1"/>
  <c r="V76" i="1" l="1"/>
  <c r="V62" i="1"/>
  <c r="V46" i="1"/>
  <c r="V38" i="1"/>
  <c r="V203" i="1"/>
  <c r="V151" i="1"/>
  <c r="V103" i="1"/>
  <c r="V87" i="1"/>
  <c r="V79" i="1"/>
  <c r="V47" i="1"/>
  <c r="V282" i="1"/>
  <c r="V274" i="1"/>
  <c r="V260" i="1"/>
  <c r="V246" i="1"/>
  <c r="V240" i="1"/>
  <c r="V228" i="1"/>
  <c r="V224" i="1"/>
  <c r="V222" i="1"/>
  <c r="V220" i="1"/>
  <c r="V214" i="1"/>
  <c r="V208" i="1"/>
  <c r="V200" i="1"/>
  <c r="V196" i="1"/>
  <c r="V182" i="1"/>
  <c r="V176" i="1"/>
  <c r="V168" i="1"/>
  <c r="V164" i="1"/>
  <c r="V160" i="1"/>
  <c r="V158" i="1"/>
  <c r="V78" i="1"/>
  <c r="V70" i="1"/>
  <c r="V60" i="1"/>
  <c r="V54" i="1"/>
  <c r="V44" i="1"/>
  <c r="V28" i="1"/>
  <c r="V22" i="1"/>
  <c r="V14" i="1"/>
  <c r="V12" i="1"/>
  <c r="V254" i="1"/>
  <c r="V126" i="1"/>
  <c r="V110" i="1"/>
  <c r="V238" i="1"/>
  <c r="V136" i="1"/>
  <c r="U156" i="1"/>
  <c r="V156" i="1" s="1"/>
  <c r="U154" i="1"/>
  <c r="U150" i="1"/>
  <c r="U148" i="1"/>
  <c r="V148" i="1" s="1"/>
  <c r="U146" i="1"/>
  <c r="U144" i="1"/>
  <c r="V144" i="1" s="1"/>
  <c r="U142" i="1"/>
  <c r="U138" i="1"/>
  <c r="U134" i="1"/>
  <c r="U132" i="1"/>
  <c r="V132" i="1" s="1"/>
  <c r="U130" i="1"/>
  <c r="U122" i="1"/>
  <c r="U120" i="1"/>
  <c r="U118" i="1"/>
  <c r="V118" i="1" s="1"/>
  <c r="U114" i="1"/>
  <c r="U112" i="1"/>
  <c r="U108" i="1"/>
  <c r="U106" i="1"/>
  <c r="U104" i="1"/>
  <c r="U100" i="1"/>
  <c r="U96" i="1"/>
  <c r="U94" i="1"/>
  <c r="V94" i="1" s="1"/>
  <c r="U92" i="1"/>
  <c r="V92" i="1" s="1"/>
  <c r="U86" i="1"/>
  <c r="V86" i="1" s="1"/>
  <c r="U84" i="1"/>
  <c r="V187" i="1"/>
  <c r="T278" i="1"/>
  <c r="V278" i="1" s="1"/>
  <c r="T272" i="1"/>
  <c r="V272" i="1" s="1"/>
  <c r="T270" i="1"/>
  <c r="V270" i="1" s="1"/>
  <c r="T268" i="1"/>
  <c r="V268" i="1" s="1"/>
  <c r="T262" i="1"/>
  <c r="V262" i="1" s="1"/>
  <c r="T256" i="1"/>
  <c r="V256" i="1" s="1"/>
  <c r="T252" i="1"/>
  <c r="V252" i="1" s="1"/>
  <c r="T248" i="1"/>
  <c r="V248" i="1" s="1"/>
  <c r="T244" i="1"/>
  <c r="V244" i="1" s="1"/>
  <c r="T236" i="1"/>
  <c r="V236" i="1" s="1"/>
  <c r="T232" i="1"/>
  <c r="V232" i="1" s="1"/>
  <c r="T230" i="1"/>
  <c r="V230" i="1" s="1"/>
  <c r="T216" i="1"/>
  <c r="V216" i="1" s="1"/>
  <c r="T212" i="1"/>
  <c r="V212" i="1" s="1"/>
  <c r="T206" i="1"/>
  <c r="V206" i="1" s="1"/>
  <c r="T204" i="1"/>
  <c r="V204" i="1" s="1"/>
  <c r="T198" i="1"/>
  <c r="V198" i="1" s="1"/>
  <c r="T192" i="1"/>
  <c r="V192" i="1" s="1"/>
  <c r="T190" i="1"/>
  <c r="V190" i="1" s="1"/>
  <c r="V174" i="1"/>
  <c r="V102" i="1"/>
  <c r="U2" i="1"/>
  <c r="V2" i="1" s="1"/>
  <c r="T3" i="1"/>
  <c r="V3" i="1" s="1"/>
  <c r="T283" i="1"/>
  <c r="V283" i="1" s="1"/>
  <c r="T281" i="1"/>
  <c r="V281" i="1" s="1"/>
  <c r="T279" i="1"/>
  <c r="V279" i="1" s="1"/>
  <c r="T277" i="1"/>
  <c r="V277" i="1" s="1"/>
  <c r="T275" i="1"/>
  <c r="V275" i="1" s="1"/>
  <c r="T273" i="1"/>
  <c r="V273" i="1" s="1"/>
  <c r="T271" i="1"/>
  <c r="V271" i="1" s="1"/>
  <c r="T269" i="1"/>
  <c r="V269" i="1" s="1"/>
  <c r="T267" i="1"/>
  <c r="V267" i="1" s="1"/>
  <c r="T265" i="1"/>
  <c r="V265" i="1" s="1"/>
  <c r="T263" i="1"/>
  <c r="V263" i="1" s="1"/>
  <c r="T261" i="1"/>
  <c r="V261" i="1" s="1"/>
  <c r="T259" i="1"/>
  <c r="V259" i="1" s="1"/>
  <c r="T257" i="1"/>
  <c r="V257" i="1" s="1"/>
  <c r="T255" i="1"/>
  <c r="V255" i="1" s="1"/>
  <c r="T253" i="1"/>
  <c r="V253" i="1" s="1"/>
  <c r="T251" i="1"/>
  <c r="V251" i="1" s="1"/>
  <c r="T249" i="1"/>
  <c r="V249" i="1" s="1"/>
  <c r="T247" i="1"/>
  <c r="V247" i="1" s="1"/>
  <c r="T245" i="1"/>
  <c r="V245" i="1" s="1"/>
  <c r="T243" i="1"/>
  <c r="V243" i="1" s="1"/>
  <c r="T241" i="1"/>
  <c r="V241" i="1" s="1"/>
  <c r="T239" i="1"/>
  <c r="V239" i="1" s="1"/>
  <c r="T237" i="1"/>
  <c r="V237" i="1" s="1"/>
  <c r="T235" i="1"/>
  <c r="V235" i="1" s="1"/>
  <c r="T233" i="1"/>
  <c r="V233" i="1" s="1"/>
  <c r="T231" i="1"/>
  <c r="V231" i="1" s="1"/>
  <c r="T229" i="1"/>
  <c r="V229" i="1" s="1"/>
  <c r="T227" i="1"/>
  <c r="V227" i="1" s="1"/>
  <c r="T225" i="1"/>
  <c r="V225" i="1" s="1"/>
  <c r="T223" i="1"/>
  <c r="V223" i="1" s="1"/>
  <c r="T221" i="1"/>
  <c r="V221" i="1" s="1"/>
  <c r="T219" i="1"/>
  <c r="V219" i="1" s="1"/>
  <c r="T217" i="1"/>
  <c r="V217" i="1" s="1"/>
  <c r="T215" i="1"/>
  <c r="V215" i="1" s="1"/>
  <c r="T213" i="1"/>
  <c r="V213" i="1" s="1"/>
  <c r="T143" i="1"/>
  <c r="V143" i="1" s="1"/>
  <c r="T123" i="1"/>
  <c r="V123" i="1" s="1"/>
  <c r="T71" i="1"/>
  <c r="V71" i="1" s="1"/>
  <c r="V188" i="1"/>
  <c r="V264" i="1"/>
  <c r="V199" i="1"/>
  <c r="V195" i="1"/>
  <c r="V175" i="1"/>
  <c r="V171" i="1"/>
  <c r="V139" i="1"/>
  <c r="V135" i="1"/>
  <c r="V131" i="1"/>
  <c r="V119" i="1"/>
  <c r="V111" i="1"/>
  <c r="V124" i="1"/>
  <c r="U98" i="1"/>
  <c r="U90" i="1"/>
  <c r="U82" i="1"/>
  <c r="U74" i="1"/>
  <c r="U66" i="1"/>
  <c r="U58" i="1"/>
  <c r="U50" i="1"/>
  <c r="U42" i="1"/>
  <c r="U34" i="1"/>
  <c r="U26" i="1"/>
  <c r="U18" i="1"/>
  <c r="U10" i="1"/>
  <c r="T184" i="1"/>
  <c r="V184" i="1" s="1"/>
  <c r="T180" i="1"/>
  <c r="V180" i="1" s="1"/>
  <c r="T172" i="1"/>
  <c r="V172" i="1" s="1"/>
  <c r="T166" i="1"/>
  <c r="V166" i="1" s="1"/>
  <c r="T152" i="1"/>
  <c r="V152" i="1" s="1"/>
  <c r="T150" i="1"/>
  <c r="T142" i="1"/>
  <c r="T140" i="1"/>
  <c r="V140" i="1" s="1"/>
  <c r="T134" i="1"/>
  <c r="T128" i="1"/>
  <c r="V128" i="1" s="1"/>
  <c r="T120" i="1"/>
  <c r="T116" i="1"/>
  <c r="V116" i="1" s="1"/>
  <c r="T112" i="1"/>
  <c r="T108" i="1"/>
  <c r="T104" i="1"/>
  <c r="T100" i="1"/>
  <c r="T96" i="1"/>
  <c r="T88" i="1"/>
  <c r="V88" i="1" s="1"/>
  <c r="T84" i="1"/>
  <c r="T80" i="1"/>
  <c r="V80" i="1" s="1"/>
  <c r="T72" i="1"/>
  <c r="V72" i="1" s="1"/>
  <c r="T68" i="1"/>
  <c r="V68" i="1" s="1"/>
  <c r="T64" i="1"/>
  <c r="V64" i="1" s="1"/>
  <c r="T56" i="1"/>
  <c r="V56" i="1" s="1"/>
  <c r="T52" i="1"/>
  <c r="V52" i="1" s="1"/>
  <c r="T48" i="1"/>
  <c r="V48" i="1" s="1"/>
  <c r="T40" i="1"/>
  <c r="V40" i="1" s="1"/>
  <c r="T36" i="1"/>
  <c r="V36" i="1" s="1"/>
  <c r="T32" i="1"/>
  <c r="V32" i="1" s="1"/>
  <c r="T30" i="1"/>
  <c r="V30" i="1" s="1"/>
  <c r="T24" i="1"/>
  <c r="V24" i="1" s="1"/>
  <c r="T20" i="1"/>
  <c r="V20" i="1" s="1"/>
  <c r="T16" i="1"/>
  <c r="V16" i="1" s="1"/>
  <c r="T8" i="1"/>
  <c r="V8" i="1" s="1"/>
  <c r="T6" i="1"/>
  <c r="V6" i="1" s="1"/>
  <c r="T4" i="1"/>
  <c r="V4" i="1" s="1"/>
  <c r="T211" i="1"/>
  <c r="V211" i="1" s="1"/>
  <c r="T209" i="1"/>
  <c r="V209" i="1" s="1"/>
  <c r="T207" i="1"/>
  <c r="V207" i="1" s="1"/>
  <c r="T191" i="1"/>
  <c r="V191" i="1" s="1"/>
  <c r="T183" i="1"/>
  <c r="V183" i="1" s="1"/>
  <c r="T179" i="1"/>
  <c r="V179" i="1" s="1"/>
  <c r="T167" i="1"/>
  <c r="V167" i="1" s="1"/>
  <c r="T163" i="1"/>
  <c r="V163" i="1" s="1"/>
  <c r="T159" i="1"/>
  <c r="V159" i="1" s="1"/>
  <c r="T155" i="1"/>
  <c r="V155" i="1" s="1"/>
  <c r="T147" i="1"/>
  <c r="V147" i="1" s="1"/>
  <c r="T127" i="1"/>
  <c r="V127" i="1" s="1"/>
  <c r="T95" i="1"/>
  <c r="V95" i="1" s="1"/>
  <c r="T63" i="1"/>
  <c r="V63" i="1" s="1"/>
  <c r="T55" i="1"/>
  <c r="V55" i="1" s="1"/>
  <c r="T39" i="1"/>
  <c r="V39" i="1" s="1"/>
  <c r="T31" i="1"/>
  <c r="V31" i="1" s="1"/>
  <c r="T15" i="1"/>
  <c r="V15" i="1" s="1"/>
  <c r="T7" i="1"/>
  <c r="V7" i="1" s="1"/>
  <c r="T205" i="1"/>
  <c r="V205" i="1" s="1"/>
  <c r="T201" i="1"/>
  <c r="V201" i="1" s="1"/>
  <c r="T197" i="1"/>
  <c r="V197" i="1" s="1"/>
  <c r="T193" i="1"/>
  <c r="V193" i="1" s="1"/>
  <c r="T189" i="1"/>
  <c r="V189" i="1" s="1"/>
  <c r="T185" i="1"/>
  <c r="V185" i="1" s="1"/>
  <c r="T181" i="1"/>
  <c r="V181" i="1" s="1"/>
  <c r="T177" i="1"/>
  <c r="V177" i="1" s="1"/>
  <c r="T173" i="1"/>
  <c r="V173" i="1" s="1"/>
  <c r="T169" i="1"/>
  <c r="V169" i="1" s="1"/>
  <c r="T165" i="1"/>
  <c r="V165" i="1" s="1"/>
  <c r="T161" i="1"/>
  <c r="V161" i="1" s="1"/>
  <c r="T157" i="1"/>
  <c r="V157" i="1" s="1"/>
  <c r="T153" i="1"/>
  <c r="V153" i="1" s="1"/>
  <c r="T149" i="1"/>
  <c r="V149" i="1" s="1"/>
  <c r="T145" i="1"/>
  <c r="V145" i="1" s="1"/>
  <c r="T141" i="1"/>
  <c r="V141" i="1" s="1"/>
  <c r="T137" i="1"/>
  <c r="V137" i="1" s="1"/>
  <c r="T133" i="1"/>
  <c r="V133" i="1" s="1"/>
  <c r="T129" i="1"/>
  <c r="V129" i="1" s="1"/>
  <c r="T125" i="1"/>
  <c r="V125" i="1" s="1"/>
  <c r="T121" i="1"/>
  <c r="V121" i="1" s="1"/>
  <c r="T117" i="1"/>
  <c r="V117" i="1" s="1"/>
  <c r="T115" i="1"/>
  <c r="V115" i="1" s="1"/>
  <c r="T113" i="1"/>
  <c r="V113" i="1" s="1"/>
  <c r="T109" i="1"/>
  <c r="V109" i="1" s="1"/>
  <c r="T107" i="1"/>
  <c r="V107" i="1" s="1"/>
  <c r="T105" i="1"/>
  <c r="V105" i="1" s="1"/>
  <c r="T101" i="1"/>
  <c r="V101" i="1" s="1"/>
  <c r="T99" i="1"/>
  <c r="V99" i="1" s="1"/>
  <c r="T97" i="1"/>
  <c r="V97" i="1" s="1"/>
  <c r="T93" i="1"/>
  <c r="V93" i="1" s="1"/>
  <c r="T91" i="1"/>
  <c r="V91" i="1" s="1"/>
  <c r="T89" i="1"/>
  <c r="V89" i="1" s="1"/>
  <c r="T85" i="1"/>
  <c r="V85" i="1" s="1"/>
  <c r="T83" i="1"/>
  <c r="V83" i="1" s="1"/>
  <c r="T81" i="1"/>
  <c r="V81" i="1" s="1"/>
  <c r="T77" i="1"/>
  <c r="V77" i="1" s="1"/>
  <c r="T75" i="1"/>
  <c r="V75" i="1" s="1"/>
  <c r="T73" i="1"/>
  <c r="V73" i="1" s="1"/>
  <c r="T69" i="1"/>
  <c r="V69" i="1" s="1"/>
  <c r="T67" i="1"/>
  <c r="V67" i="1" s="1"/>
  <c r="T65" i="1"/>
  <c r="V65" i="1" s="1"/>
  <c r="T61" i="1"/>
  <c r="V61" i="1" s="1"/>
  <c r="T59" i="1"/>
  <c r="V59" i="1" s="1"/>
  <c r="T57" i="1"/>
  <c r="V57" i="1" s="1"/>
  <c r="T53" i="1"/>
  <c r="V53" i="1" s="1"/>
  <c r="T51" i="1"/>
  <c r="V51" i="1" s="1"/>
  <c r="T49" i="1"/>
  <c r="V49" i="1" s="1"/>
  <c r="T45" i="1"/>
  <c r="V45" i="1" s="1"/>
  <c r="T43" i="1"/>
  <c r="V43" i="1" s="1"/>
  <c r="T41" i="1"/>
  <c r="V41" i="1" s="1"/>
  <c r="T37" i="1"/>
  <c r="V37" i="1" s="1"/>
  <c r="T35" i="1"/>
  <c r="V35" i="1" s="1"/>
  <c r="T33" i="1"/>
  <c r="V33" i="1" s="1"/>
  <c r="T29" i="1"/>
  <c r="V29" i="1" s="1"/>
  <c r="T27" i="1"/>
  <c r="V27" i="1" s="1"/>
  <c r="T25" i="1"/>
  <c r="V25" i="1" s="1"/>
  <c r="T21" i="1"/>
  <c r="V21" i="1" s="1"/>
  <c r="T19" i="1"/>
  <c r="V19" i="1" s="1"/>
  <c r="T17" i="1"/>
  <c r="V17" i="1" s="1"/>
  <c r="T13" i="1"/>
  <c r="V13" i="1" s="1"/>
  <c r="T11" i="1"/>
  <c r="V11" i="1" s="1"/>
  <c r="T9" i="1"/>
  <c r="V9" i="1" s="1"/>
  <c r="T5" i="1"/>
  <c r="V5" i="1" s="1"/>
  <c r="T284" i="1"/>
  <c r="V284" i="1" s="1"/>
  <c r="T280" i="1"/>
  <c r="V280" i="1" s="1"/>
  <c r="T276" i="1"/>
  <c r="V276" i="1" s="1"/>
  <c r="T266" i="1"/>
  <c r="V266" i="1" s="1"/>
  <c r="T258" i="1"/>
  <c r="V258" i="1" s="1"/>
  <c r="T250" i="1"/>
  <c r="V250" i="1" s="1"/>
  <c r="T242" i="1"/>
  <c r="V242" i="1" s="1"/>
  <c r="T234" i="1"/>
  <c r="V234" i="1" s="1"/>
  <c r="T226" i="1"/>
  <c r="V226" i="1" s="1"/>
  <c r="T218" i="1"/>
  <c r="V218" i="1" s="1"/>
  <c r="T210" i="1"/>
  <c r="V210" i="1" s="1"/>
  <c r="T202" i="1"/>
  <c r="V202" i="1" s="1"/>
  <c r="T194" i="1"/>
  <c r="V194" i="1" s="1"/>
  <c r="T186" i="1"/>
  <c r="V186" i="1" s="1"/>
  <c r="T178" i="1"/>
  <c r="V178" i="1" s="1"/>
  <c r="T170" i="1"/>
  <c r="V170" i="1" s="1"/>
  <c r="T162" i="1"/>
  <c r="V162" i="1" s="1"/>
  <c r="T154" i="1"/>
  <c r="T146" i="1"/>
  <c r="T138" i="1"/>
  <c r="T130" i="1"/>
  <c r="T122" i="1"/>
  <c r="T114" i="1"/>
  <c r="T106" i="1"/>
  <c r="T98" i="1"/>
  <c r="T90" i="1"/>
  <c r="T82" i="1"/>
  <c r="T74" i="1"/>
  <c r="T66" i="1"/>
  <c r="T58" i="1"/>
  <c r="T50" i="1"/>
  <c r="T42" i="1"/>
  <c r="T34" i="1"/>
  <c r="T26" i="1"/>
  <c r="T18" i="1"/>
  <c r="T10" i="1"/>
  <c r="V154" i="1" l="1"/>
  <c r="V112" i="1"/>
  <c r="V26" i="1"/>
  <c r="V90" i="1"/>
  <c r="V106" i="1"/>
  <c r="V96" i="1"/>
  <c r="V104" i="1"/>
  <c r="V108" i="1"/>
  <c r="V10" i="1"/>
  <c r="V74" i="1"/>
  <c r="V84" i="1"/>
  <c r="V134" i="1"/>
  <c r="V34" i="1"/>
  <c r="V42" i="1"/>
  <c r="V100" i="1"/>
  <c r="V98" i="1"/>
  <c r="V50" i="1"/>
  <c r="V114" i="1"/>
  <c r="V142" i="1"/>
  <c r="V138" i="1"/>
  <c r="V122" i="1"/>
  <c r="V58" i="1"/>
  <c r="V150" i="1"/>
  <c r="V130" i="1"/>
  <c r="V66" i="1"/>
  <c r="V18" i="1"/>
  <c r="V82" i="1"/>
  <c r="V146" i="1"/>
  <c r="V120" i="1"/>
  <c r="F4" i="2" l="1"/>
</calcChain>
</file>

<file path=xl/sharedStrings.xml><?xml version="1.0" encoding="utf-8"?>
<sst xmlns="http://schemas.openxmlformats.org/spreadsheetml/2006/main" count="1695" uniqueCount="124">
  <si>
    <t>Week</t>
  </si>
  <si>
    <t>Day</t>
  </si>
  <si>
    <t>Date</t>
  </si>
  <si>
    <t>Time</t>
  </si>
  <si>
    <t>Winner/tie</t>
  </si>
  <si>
    <t>Loser/tie</t>
  </si>
  <si>
    <t>Pts</t>
  </si>
  <si>
    <t>YdsW</t>
  </si>
  <si>
    <t>TOW</t>
  </si>
  <si>
    <t>YdsL</t>
  </si>
  <si>
    <t>TOL</t>
  </si>
  <si>
    <t>Thu</t>
  </si>
  <si>
    <t>8:20PM</t>
  </si>
  <si>
    <t>Buffalo Bills</t>
  </si>
  <si>
    <t>@</t>
  </si>
  <si>
    <t>Los Angeles Rams</t>
  </si>
  <si>
    <t>boxscore</t>
  </si>
  <si>
    <t>Sun</t>
  </si>
  <si>
    <t>1:00PM</t>
  </si>
  <si>
    <t>New Orleans Saints</t>
  </si>
  <si>
    <t>Atlanta Falcons</t>
  </si>
  <si>
    <t>Cleveland Browns</t>
  </si>
  <si>
    <t>Carolina Panthers</t>
  </si>
  <si>
    <t>Chicago Bears</t>
  </si>
  <si>
    <t>San Francisco 49ers</t>
  </si>
  <si>
    <t>Pittsburgh Steelers</t>
  </si>
  <si>
    <t>Cincinnati Bengals</t>
  </si>
  <si>
    <t>Houston Texans</t>
  </si>
  <si>
    <t>Indianapolis Colts</t>
  </si>
  <si>
    <t>Philadelphia Eagles</t>
  </si>
  <si>
    <t>Detroit Lions</t>
  </si>
  <si>
    <t>Washington Commanders</t>
  </si>
  <si>
    <t>Jacksonville Jaguars</t>
  </si>
  <si>
    <t>Miami Dolphins</t>
  </si>
  <si>
    <t>New England Patriots</t>
  </si>
  <si>
    <t>Baltimore Ravens</t>
  </si>
  <si>
    <t>New York Jets</t>
  </si>
  <si>
    <t>4:25PM</t>
  </si>
  <si>
    <t>Kansas City Chiefs</t>
  </si>
  <si>
    <t>Arizona Cardinals</t>
  </si>
  <si>
    <t>Minnesota Vikings</t>
  </si>
  <si>
    <t>Green Bay Packers</t>
  </si>
  <si>
    <t>New York Giants</t>
  </si>
  <si>
    <t>Tennessee Titans</t>
  </si>
  <si>
    <t>Los Angeles Chargers</t>
  </si>
  <si>
    <t>Las Vegas Raiders</t>
  </si>
  <si>
    <t>Tampa Bay Buccaneers</t>
  </si>
  <si>
    <t>Dallas Cowboys</t>
  </si>
  <si>
    <t>Mon</t>
  </si>
  <si>
    <t>Seattle Seahawks</t>
  </si>
  <si>
    <t>Denver Broncos</t>
  </si>
  <si>
    <t>8:15PM</t>
  </si>
  <si>
    <t>4:05PM</t>
  </si>
  <si>
    <t>7:15PM</t>
  </si>
  <si>
    <t>8:30PM</t>
  </si>
  <si>
    <t>9:30AM</t>
  </si>
  <si>
    <t>12:30PM</t>
  </si>
  <si>
    <t>4:30PM</t>
  </si>
  <si>
    <t>4:20PM</t>
  </si>
  <si>
    <t>Sat</t>
  </si>
  <si>
    <t>WildCard</t>
  </si>
  <si>
    <t>Division</t>
  </si>
  <si>
    <t>3:00PM</t>
  </si>
  <si>
    <t>6:30PM</t>
  </si>
  <si>
    <t>ConfChamp</t>
  </si>
  <si>
    <t>SuperBowl</t>
  </si>
  <si>
    <t>N</t>
  </si>
  <si>
    <t>Away</t>
  </si>
  <si>
    <t>AwayPts</t>
  </si>
  <si>
    <t>Home</t>
  </si>
  <si>
    <t>HomePts</t>
  </si>
  <si>
    <t>MOV</t>
  </si>
  <si>
    <t>Proj</t>
  </si>
  <si>
    <t>ErrorSq</t>
  </si>
  <si>
    <t>Average</t>
  </si>
  <si>
    <t>HFA</t>
  </si>
  <si>
    <t>Sum of Squared</t>
  </si>
  <si>
    <t>Microsoft Excel 16.0 Sensitivity Report</t>
  </si>
  <si>
    <t>Worksheet: [2023BasicPowerRatings.xlsx]Ratings</t>
  </si>
  <si>
    <t>Report Created: 5/19/2023 2:00:23 PM</t>
  </si>
  <si>
    <t>Variable Cells</t>
  </si>
  <si>
    <t>Cell</t>
  </si>
  <si>
    <t>Name</t>
  </si>
  <si>
    <t>Final</t>
  </si>
  <si>
    <t>Value</t>
  </si>
  <si>
    <t>Reduced</t>
  </si>
  <si>
    <t>Gradient</t>
  </si>
  <si>
    <t>Constraints</t>
  </si>
  <si>
    <t>Lagrange</t>
  </si>
  <si>
    <t>Multiplier</t>
  </si>
  <si>
    <t>$C$2</t>
  </si>
  <si>
    <t>$C$3</t>
  </si>
  <si>
    <t>$C$4</t>
  </si>
  <si>
    <t>$C$5</t>
  </si>
  <si>
    <t>$C$6</t>
  </si>
  <si>
    <t>$C$7</t>
  </si>
  <si>
    <t>$C$8</t>
  </si>
  <si>
    <t>$C$9</t>
  </si>
  <si>
    <t>$C$10</t>
  </si>
  <si>
    <t>$C$11</t>
  </si>
  <si>
    <t>$C$12</t>
  </si>
  <si>
    <t>$C$13</t>
  </si>
  <si>
    <t>$C$14</t>
  </si>
  <si>
    <t>$C$15</t>
  </si>
  <si>
    <t>$C$16</t>
  </si>
  <si>
    <t>$C$17</t>
  </si>
  <si>
    <t>$C$18</t>
  </si>
  <si>
    <t>$C$19</t>
  </si>
  <si>
    <t>$C$20</t>
  </si>
  <si>
    <t>$C$21</t>
  </si>
  <si>
    <t>$C$22</t>
  </si>
  <si>
    <t>$C$23</t>
  </si>
  <si>
    <t>$C$24</t>
  </si>
  <si>
    <t>$C$25</t>
  </si>
  <si>
    <t>$C$26</t>
  </si>
  <si>
    <t>$C$27</t>
  </si>
  <si>
    <t>$C$28</t>
  </si>
  <si>
    <t>$C$29</t>
  </si>
  <si>
    <t>$C$30</t>
  </si>
  <si>
    <t>$C$31</t>
  </si>
  <si>
    <t>$C$32</t>
  </si>
  <si>
    <t>$C$33</t>
  </si>
  <si>
    <t>$F$3</t>
  </si>
  <si>
    <t>$F$2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</si>
</sst>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6"/>
  <sheetViews>
    <sheetView topLeftCell="B1" workbookViewId="0">
      <selection activeCell="U267" sqref="U267"/>
    </sheetView>
  </sheetViews>
  <sheetFormatPr defaultRowHeight="12.75" x14ac:dyDescent="0.25"/>
  <cols>
    <col min="1" max="1" width="11.28515625" bestFit="1" customWidth="1"/>
    <col min="2" max="2" width="5" bestFit="1" customWidth="1"/>
    <col min="3" max="3" width="10.7109375" bestFit="1" customWidth="1"/>
    <col min="4" max="4" width="8.42578125" bestFit="1" customWidth="1"/>
    <col min="5" max="5" width="24.140625" bestFit="1" customWidth="1"/>
    <col min="6" max="6" width="2.85546875" bestFit="1" customWidth="1"/>
    <col min="7" max="7" width="24.140625" bestFit="1" customWidth="1"/>
    <col min="8" max="8" width="9" bestFit="1" customWidth="1"/>
    <col min="9" max="10" width="3.7109375" bestFit="1" customWidth="1"/>
    <col min="11" max="11" width="6.140625" bestFit="1" customWidth="1"/>
    <col min="12" max="12" width="5.42578125" bestFit="1" customWidth="1"/>
    <col min="13" max="13" width="5" bestFit="1" customWidth="1"/>
    <col min="14" max="14" width="4.28515625" bestFit="1" customWidth="1"/>
    <col min="16" max="16" width="18.42578125" bestFit="1" customWidth="1"/>
    <col min="18" max="18" width="16.7109375" bestFit="1" customWidth="1"/>
  </cols>
  <sheetData>
    <row r="1" spans="1:22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/>
      <c r="I1" s="1" t="s">
        <v>6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</row>
    <row r="2" spans="1:22" ht="15" x14ac:dyDescent="0.25">
      <c r="A2" s="1">
        <v>1</v>
      </c>
      <c r="B2" s="3" t="s">
        <v>11</v>
      </c>
      <c r="C2" s="4">
        <v>44812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>
        <v>31</v>
      </c>
      <c r="J2" s="3">
        <v>10</v>
      </c>
      <c r="K2" s="3">
        <v>413</v>
      </c>
      <c r="L2" s="3">
        <v>4</v>
      </c>
      <c r="M2" s="3">
        <v>243</v>
      </c>
      <c r="N2" s="3">
        <v>3</v>
      </c>
      <c r="P2" t="str">
        <f>IF(F2="@",E2,G2)</f>
        <v>Buffalo Bills</v>
      </c>
      <c r="Q2">
        <f>IF(F2="@",I2,J2)</f>
        <v>31</v>
      </c>
      <c r="R2" t="str">
        <f>IF(F2="@",G2,E2)</f>
        <v>Los Angeles Rams</v>
      </c>
      <c r="S2">
        <f>IF(F2="@",J2,I2)</f>
        <v>10</v>
      </c>
      <c r="T2">
        <f>S2-Q2</f>
        <v>-21</v>
      </c>
      <c r="U2">
        <f>VLOOKUP(R2,RatingsTable,2,FALSE)+HFA-VLOOKUP(P2,RatingsTable,2,FALSE)</f>
        <v>-11.592827358380074</v>
      </c>
      <c r="V2">
        <f>(T2-U2)^2</f>
        <v>88.494897109242416</v>
      </c>
    </row>
    <row r="3" spans="1:22" ht="15" x14ac:dyDescent="0.25">
      <c r="A3" s="1">
        <v>1</v>
      </c>
      <c r="B3" s="3" t="s">
        <v>17</v>
      </c>
      <c r="C3" s="4">
        <v>44815</v>
      </c>
      <c r="D3" s="3" t="s">
        <v>18</v>
      </c>
      <c r="E3" s="3" t="s">
        <v>19</v>
      </c>
      <c r="F3" s="3" t="s">
        <v>14</v>
      </c>
      <c r="G3" s="3" t="s">
        <v>20</v>
      </c>
      <c r="H3" s="3" t="s">
        <v>16</v>
      </c>
      <c r="I3" s="3">
        <v>27</v>
      </c>
      <c r="J3" s="3">
        <v>26</v>
      </c>
      <c r="K3" s="3">
        <v>385</v>
      </c>
      <c r="L3" s="3">
        <v>1</v>
      </c>
      <c r="M3" s="3">
        <v>416</v>
      </c>
      <c r="N3" s="3">
        <v>2</v>
      </c>
      <c r="P3" t="str">
        <f>IF(F3="@",E3,G3)</f>
        <v>New Orleans Saints</v>
      </c>
      <c r="Q3">
        <f>IF(F3="@",I3,J3)</f>
        <v>27</v>
      </c>
      <c r="R3" t="str">
        <f>IF(F3="@",G3,E3)</f>
        <v>Atlanta Falcons</v>
      </c>
      <c r="S3">
        <f>IF(F3="@",J3,I3)</f>
        <v>26</v>
      </c>
      <c r="T3">
        <f t="shared" ref="T3:T66" si="0">S3-Q3</f>
        <v>-1</v>
      </c>
      <c r="U3">
        <f>VLOOKUP(R3,RatingsTable,2,FALSE)+HFA-VLOOKUP(P3,RatingsTable,2,FALSE)</f>
        <v>1.0099512429786803</v>
      </c>
      <c r="V3">
        <f t="shared" ref="V3:V66" si="1">(T3-U3)^2</f>
        <v>4.0399039991515417</v>
      </c>
    </row>
    <row r="4" spans="1:22" ht="15" x14ac:dyDescent="0.25">
      <c r="A4" s="1">
        <v>1</v>
      </c>
      <c r="B4" s="3" t="s">
        <v>17</v>
      </c>
      <c r="C4" s="4">
        <v>44815</v>
      </c>
      <c r="D4" s="3" t="s">
        <v>18</v>
      </c>
      <c r="E4" s="3" t="s">
        <v>21</v>
      </c>
      <c r="F4" s="3" t="s">
        <v>14</v>
      </c>
      <c r="G4" s="3" t="s">
        <v>22</v>
      </c>
      <c r="H4" s="3" t="s">
        <v>16</v>
      </c>
      <c r="I4" s="3">
        <v>26</v>
      </c>
      <c r="J4" s="3">
        <v>24</v>
      </c>
      <c r="K4" s="3">
        <v>355</v>
      </c>
      <c r="L4" s="3">
        <v>0</v>
      </c>
      <c r="M4" s="3">
        <v>261</v>
      </c>
      <c r="N4" s="3">
        <v>1</v>
      </c>
      <c r="P4" t="str">
        <f t="shared" ref="P4:P67" si="2">IF(F4="@",E4,G4)</f>
        <v>Cleveland Browns</v>
      </c>
      <c r="Q4">
        <f t="shared" ref="Q4:Q67" si="3">IF(F4="@",I4,J4)</f>
        <v>26</v>
      </c>
      <c r="R4" t="str">
        <f t="shared" ref="R4:R67" si="4">IF(F4="@",G4,E4)</f>
        <v>Carolina Panthers</v>
      </c>
      <c r="S4">
        <f t="shared" ref="S4:S67" si="5">IF(F4="@",J4,I4)</f>
        <v>24</v>
      </c>
      <c r="T4">
        <f t="shared" si="0"/>
        <v>-2</v>
      </c>
      <c r="U4">
        <f>VLOOKUP(R4,RatingsTable,2,FALSE)+HFA-VLOOKUP(P4,RatingsTable,2,FALSE)</f>
        <v>-0.18207342212982769</v>
      </c>
      <c r="V4">
        <f t="shared" si="1"/>
        <v>3.3048570425267556</v>
      </c>
    </row>
    <row r="5" spans="1:22" ht="15" x14ac:dyDescent="0.25">
      <c r="A5" s="1">
        <v>1</v>
      </c>
      <c r="B5" s="3" t="s">
        <v>17</v>
      </c>
      <c r="C5" s="4">
        <v>44815</v>
      </c>
      <c r="D5" s="3" t="s">
        <v>18</v>
      </c>
      <c r="E5" s="3" t="s">
        <v>23</v>
      </c>
      <c r="F5" s="3"/>
      <c r="G5" s="3" t="s">
        <v>24</v>
      </c>
      <c r="H5" s="3" t="s">
        <v>16</v>
      </c>
      <c r="I5" s="3">
        <v>19</v>
      </c>
      <c r="J5" s="3">
        <v>10</v>
      </c>
      <c r="K5" s="3">
        <v>204</v>
      </c>
      <c r="L5" s="3">
        <v>1</v>
      </c>
      <c r="M5" s="3">
        <v>331</v>
      </c>
      <c r="N5" s="3">
        <v>2</v>
      </c>
      <c r="P5" t="str">
        <f t="shared" si="2"/>
        <v>San Francisco 49ers</v>
      </c>
      <c r="Q5">
        <f t="shared" si="3"/>
        <v>10</v>
      </c>
      <c r="R5" t="str">
        <f t="shared" si="4"/>
        <v>Chicago Bears</v>
      </c>
      <c r="S5">
        <f t="shared" si="5"/>
        <v>19</v>
      </c>
      <c r="T5">
        <f t="shared" si="0"/>
        <v>9</v>
      </c>
      <c r="U5">
        <f>VLOOKUP(R5,RatingsTable,2,FALSE)+HFA-VLOOKUP(P5,RatingsTable,2,FALSE)</f>
        <v>-11.723911381323106</v>
      </c>
      <c r="V5">
        <f t="shared" si="1"/>
        <v>429.48050294093338</v>
      </c>
    </row>
    <row r="6" spans="1:22" ht="15" x14ac:dyDescent="0.25">
      <c r="A6" s="1">
        <v>1</v>
      </c>
      <c r="B6" s="3" t="s">
        <v>17</v>
      </c>
      <c r="C6" s="4">
        <v>44815</v>
      </c>
      <c r="D6" s="3" t="s">
        <v>18</v>
      </c>
      <c r="E6" s="3" t="s">
        <v>25</v>
      </c>
      <c r="F6" s="3" t="s">
        <v>14</v>
      </c>
      <c r="G6" s="3" t="s">
        <v>26</v>
      </c>
      <c r="H6" s="3" t="s">
        <v>16</v>
      </c>
      <c r="I6" s="3">
        <v>23</v>
      </c>
      <c r="J6" s="3">
        <v>20</v>
      </c>
      <c r="K6" s="3">
        <v>267</v>
      </c>
      <c r="L6" s="3">
        <v>0</v>
      </c>
      <c r="M6" s="3">
        <v>432</v>
      </c>
      <c r="N6" s="3">
        <v>5</v>
      </c>
      <c r="P6" t="str">
        <f t="shared" si="2"/>
        <v>Pittsburgh Steelers</v>
      </c>
      <c r="Q6">
        <f t="shared" si="3"/>
        <v>23</v>
      </c>
      <c r="R6" t="str">
        <f t="shared" si="4"/>
        <v>Cincinnati Bengals</v>
      </c>
      <c r="S6">
        <f t="shared" si="5"/>
        <v>20</v>
      </c>
      <c r="T6">
        <f t="shared" si="0"/>
        <v>-3</v>
      </c>
      <c r="U6">
        <f>VLOOKUP(R6,RatingsTable,2,FALSE)+HFA-VLOOKUP(P6,RatingsTable,2,FALSE)</f>
        <v>10.677375197001988</v>
      </c>
      <c r="V6">
        <f t="shared" si="1"/>
        <v>187.07059227956515</v>
      </c>
    </row>
    <row r="7" spans="1:22" ht="15" x14ac:dyDescent="0.25">
      <c r="A7" s="1">
        <v>1</v>
      </c>
      <c r="B7" s="3" t="s">
        <v>17</v>
      </c>
      <c r="C7" s="4">
        <v>44815</v>
      </c>
      <c r="D7" s="3" t="s">
        <v>18</v>
      </c>
      <c r="E7" s="3" t="s">
        <v>27</v>
      </c>
      <c r="F7" s="3"/>
      <c r="G7" s="3" t="s">
        <v>28</v>
      </c>
      <c r="H7" s="3" t="s">
        <v>16</v>
      </c>
      <c r="I7" s="3">
        <v>20</v>
      </c>
      <c r="J7" s="3">
        <v>20</v>
      </c>
      <c r="K7" s="3">
        <v>299</v>
      </c>
      <c r="L7" s="3">
        <v>1</v>
      </c>
      <c r="M7" s="3">
        <v>517</v>
      </c>
      <c r="N7" s="3">
        <v>2</v>
      </c>
      <c r="P7" t="str">
        <f t="shared" si="2"/>
        <v>Indianapolis Colts</v>
      </c>
      <c r="Q7">
        <f t="shared" si="3"/>
        <v>20</v>
      </c>
      <c r="R7" t="str">
        <f t="shared" si="4"/>
        <v>Houston Texans</v>
      </c>
      <c r="S7">
        <f t="shared" si="5"/>
        <v>20</v>
      </c>
      <c r="T7">
        <f t="shared" si="0"/>
        <v>0</v>
      </c>
      <c r="U7">
        <f>VLOOKUP(R7,RatingsTable,2,FALSE)+HFA-VLOOKUP(P7,RatingsTable,2,FALSE)</f>
        <v>2.1236814975265563</v>
      </c>
      <c r="V7">
        <f t="shared" si="1"/>
        <v>4.5100231029366364</v>
      </c>
    </row>
    <row r="8" spans="1:22" ht="15" x14ac:dyDescent="0.25">
      <c r="A8" s="1">
        <v>1</v>
      </c>
      <c r="B8" s="3" t="s">
        <v>17</v>
      </c>
      <c r="C8" s="4">
        <v>44815</v>
      </c>
      <c r="D8" s="3" t="s">
        <v>18</v>
      </c>
      <c r="E8" s="3" t="s">
        <v>29</v>
      </c>
      <c r="F8" s="3" t="s">
        <v>14</v>
      </c>
      <c r="G8" s="3" t="s">
        <v>30</v>
      </c>
      <c r="H8" s="3" t="s">
        <v>16</v>
      </c>
      <c r="I8" s="3">
        <v>38</v>
      </c>
      <c r="J8" s="3">
        <v>35</v>
      </c>
      <c r="K8" s="3">
        <v>455</v>
      </c>
      <c r="L8" s="3">
        <v>0</v>
      </c>
      <c r="M8" s="3">
        <v>386</v>
      </c>
      <c r="N8" s="3">
        <v>1</v>
      </c>
      <c r="P8" t="str">
        <f t="shared" si="2"/>
        <v>Philadelphia Eagles</v>
      </c>
      <c r="Q8">
        <f t="shared" si="3"/>
        <v>38</v>
      </c>
      <c r="R8" t="str">
        <f t="shared" si="4"/>
        <v>Detroit Lions</v>
      </c>
      <c r="S8">
        <f t="shared" si="5"/>
        <v>35</v>
      </c>
      <c r="T8">
        <f t="shared" si="0"/>
        <v>-3</v>
      </c>
      <c r="U8">
        <f>VLOOKUP(R8,RatingsTable,2,FALSE)+HFA-VLOOKUP(P8,RatingsTable,2,FALSE)</f>
        <v>-4.7232987083400992</v>
      </c>
      <c r="V8">
        <f t="shared" si="1"/>
        <v>2.9697584381666546</v>
      </c>
    </row>
    <row r="9" spans="1:22" ht="15" x14ac:dyDescent="0.25">
      <c r="A9" s="1">
        <v>1</v>
      </c>
      <c r="B9" s="3" t="s">
        <v>17</v>
      </c>
      <c r="C9" s="4">
        <v>44815</v>
      </c>
      <c r="D9" s="3" t="s">
        <v>18</v>
      </c>
      <c r="E9" s="3" t="s">
        <v>31</v>
      </c>
      <c r="F9" s="3"/>
      <c r="G9" s="3" t="s">
        <v>32</v>
      </c>
      <c r="H9" s="3" t="s">
        <v>16</v>
      </c>
      <c r="I9" s="3">
        <v>28</v>
      </c>
      <c r="J9" s="3">
        <v>22</v>
      </c>
      <c r="K9" s="3">
        <v>390</v>
      </c>
      <c r="L9" s="3">
        <v>3</v>
      </c>
      <c r="M9" s="3">
        <v>383</v>
      </c>
      <c r="N9" s="3">
        <v>1</v>
      </c>
      <c r="P9" t="str">
        <f t="shared" si="2"/>
        <v>Jacksonville Jaguars</v>
      </c>
      <c r="Q9">
        <f t="shared" si="3"/>
        <v>22</v>
      </c>
      <c r="R9" t="str">
        <f t="shared" si="4"/>
        <v>Washington Commanders</v>
      </c>
      <c r="S9">
        <f t="shared" si="5"/>
        <v>28</v>
      </c>
      <c r="T9">
        <f t="shared" si="0"/>
        <v>6</v>
      </c>
      <c r="U9">
        <f>VLOOKUP(R9,RatingsTable,2,FALSE)+HFA-VLOOKUP(P9,RatingsTable,2,FALSE)</f>
        <v>-0.36753210152204918</v>
      </c>
      <c r="V9">
        <f t="shared" si="1"/>
        <v>40.545465063913802</v>
      </c>
    </row>
    <row r="10" spans="1:22" ht="15" x14ac:dyDescent="0.25">
      <c r="A10" s="1">
        <v>1</v>
      </c>
      <c r="B10" s="3" t="s">
        <v>17</v>
      </c>
      <c r="C10" s="4">
        <v>44815</v>
      </c>
      <c r="D10" s="3" t="s">
        <v>18</v>
      </c>
      <c r="E10" s="3" t="s">
        <v>33</v>
      </c>
      <c r="F10" s="3"/>
      <c r="G10" s="3" t="s">
        <v>34</v>
      </c>
      <c r="H10" s="3" t="s">
        <v>16</v>
      </c>
      <c r="I10" s="3">
        <v>20</v>
      </c>
      <c r="J10" s="3">
        <v>7</v>
      </c>
      <c r="K10" s="3">
        <v>307</v>
      </c>
      <c r="L10" s="3">
        <v>0</v>
      </c>
      <c r="M10" s="3">
        <v>271</v>
      </c>
      <c r="N10" s="3">
        <v>3</v>
      </c>
      <c r="P10" t="str">
        <f t="shared" si="2"/>
        <v>New England Patriots</v>
      </c>
      <c r="Q10">
        <f t="shared" si="3"/>
        <v>7</v>
      </c>
      <c r="R10" t="str">
        <f t="shared" si="4"/>
        <v>Miami Dolphins</v>
      </c>
      <c r="S10">
        <f t="shared" si="5"/>
        <v>20</v>
      </c>
      <c r="T10">
        <f t="shared" si="0"/>
        <v>13</v>
      </c>
      <c r="U10">
        <f>VLOOKUP(R10,RatingsTable,2,FALSE)+HFA-VLOOKUP(P10,RatingsTable,2,FALSE)</f>
        <v>2.1609746596339932</v>
      </c>
      <c r="V10">
        <f t="shared" si="1"/>
        <v>117.48447032909642</v>
      </c>
    </row>
    <row r="11" spans="1:22" ht="15" x14ac:dyDescent="0.25">
      <c r="A11" s="1">
        <v>1</v>
      </c>
      <c r="B11" s="3" t="s">
        <v>17</v>
      </c>
      <c r="C11" s="4">
        <v>44815</v>
      </c>
      <c r="D11" s="3" t="s">
        <v>18</v>
      </c>
      <c r="E11" s="3" t="s">
        <v>35</v>
      </c>
      <c r="F11" s="3" t="s">
        <v>14</v>
      </c>
      <c r="G11" s="3" t="s">
        <v>36</v>
      </c>
      <c r="H11" s="3" t="s">
        <v>16</v>
      </c>
      <c r="I11" s="3">
        <v>24</v>
      </c>
      <c r="J11" s="3">
        <v>9</v>
      </c>
      <c r="K11" s="3">
        <v>274</v>
      </c>
      <c r="L11" s="3">
        <v>1</v>
      </c>
      <c r="M11" s="3">
        <v>380</v>
      </c>
      <c r="N11" s="3">
        <v>2</v>
      </c>
      <c r="P11" t="str">
        <f t="shared" si="2"/>
        <v>Baltimore Ravens</v>
      </c>
      <c r="Q11">
        <f t="shared" si="3"/>
        <v>24</v>
      </c>
      <c r="R11" t="str">
        <f t="shared" si="4"/>
        <v>New York Jets</v>
      </c>
      <c r="S11">
        <f t="shared" si="5"/>
        <v>9</v>
      </c>
      <c r="T11">
        <f t="shared" si="0"/>
        <v>-15</v>
      </c>
      <c r="U11">
        <f>VLOOKUP(R11,RatingsTable,2,FALSE)+HFA-VLOOKUP(P11,RatingsTable,2,FALSE)</f>
        <v>-0.5317562773946829</v>
      </c>
      <c r="V11">
        <f t="shared" si="1"/>
        <v>209.33007641670815</v>
      </c>
    </row>
    <row r="12" spans="1:22" ht="15" x14ac:dyDescent="0.25">
      <c r="A12" s="1">
        <v>1</v>
      </c>
      <c r="B12" s="3" t="s">
        <v>17</v>
      </c>
      <c r="C12" s="4">
        <v>44815</v>
      </c>
      <c r="D12" s="3" t="s">
        <v>37</v>
      </c>
      <c r="E12" s="3" t="s">
        <v>38</v>
      </c>
      <c r="F12" s="3" t="s">
        <v>14</v>
      </c>
      <c r="G12" s="3" t="s">
        <v>39</v>
      </c>
      <c r="H12" s="3" t="s">
        <v>16</v>
      </c>
      <c r="I12" s="3">
        <v>44</v>
      </c>
      <c r="J12" s="3">
        <v>21</v>
      </c>
      <c r="K12" s="3">
        <v>488</v>
      </c>
      <c r="L12" s="3">
        <v>1</v>
      </c>
      <c r="M12" s="3">
        <v>282</v>
      </c>
      <c r="N12" s="3">
        <v>0</v>
      </c>
      <c r="P12" t="str">
        <f t="shared" si="2"/>
        <v>Kansas City Chiefs</v>
      </c>
      <c r="Q12">
        <f t="shared" si="3"/>
        <v>44</v>
      </c>
      <c r="R12" t="str">
        <f t="shared" si="4"/>
        <v>Arizona Cardinals</v>
      </c>
      <c r="S12">
        <f t="shared" si="5"/>
        <v>21</v>
      </c>
      <c r="T12">
        <f t="shared" si="0"/>
        <v>-23</v>
      </c>
      <c r="U12">
        <f>VLOOKUP(R12,RatingsTable,2,FALSE)+HFA-VLOOKUP(P12,RatingsTable,2,FALSE)</f>
        <v>-10.563196288283308</v>
      </c>
      <c r="V12">
        <f t="shared" si="1"/>
        <v>154.67408656377009</v>
      </c>
    </row>
    <row r="13" spans="1:22" ht="15" x14ac:dyDescent="0.25">
      <c r="A13" s="1">
        <v>1</v>
      </c>
      <c r="B13" s="3" t="s">
        <v>17</v>
      </c>
      <c r="C13" s="4">
        <v>44815</v>
      </c>
      <c r="D13" s="3" t="s">
        <v>37</v>
      </c>
      <c r="E13" s="3" t="s">
        <v>40</v>
      </c>
      <c r="F13" s="3"/>
      <c r="G13" s="3" t="s">
        <v>41</v>
      </c>
      <c r="H13" s="3" t="s">
        <v>16</v>
      </c>
      <c r="I13" s="3">
        <v>23</v>
      </c>
      <c r="J13" s="3">
        <v>7</v>
      </c>
      <c r="K13" s="3">
        <v>395</v>
      </c>
      <c r="L13" s="3">
        <v>0</v>
      </c>
      <c r="M13" s="3">
        <v>338</v>
      </c>
      <c r="N13" s="3">
        <v>2</v>
      </c>
      <c r="P13" t="str">
        <f t="shared" si="2"/>
        <v>Green Bay Packers</v>
      </c>
      <c r="Q13">
        <f t="shared" si="3"/>
        <v>7</v>
      </c>
      <c r="R13" t="str">
        <f t="shared" si="4"/>
        <v>Minnesota Vikings</v>
      </c>
      <c r="S13">
        <f t="shared" si="5"/>
        <v>23</v>
      </c>
      <c r="T13">
        <f t="shared" si="0"/>
        <v>16</v>
      </c>
      <c r="U13">
        <f>VLOOKUP(R13,RatingsTable,2,FALSE)+HFA-VLOOKUP(P13,RatingsTable,2,FALSE)</f>
        <v>1.1493205726964342</v>
      </c>
      <c r="V13">
        <f t="shared" si="1"/>
        <v>220.54267945253739</v>
      </c>
    </row>
    <row r="14" spans="1:22" ht="15" x14ac:dyDescent="0.25">
      <c r="A14" s="1">
        <v>1</v>
      </c>
      <c r="B14" s="3" t="s">
        <v>17</v>
      </c>
      <c r="C14" s="4">
        <v>44815</v>
      </c>
      <c r="D14" s="3" t="s">
        <v>37</v>
      </c>
      <c r="E14" s="3" t="s">
        <v>42</v>
      </c>
      <c r="F14" s="3" t="s">
        <v>14</v>
      </c>
      <c r="G14" s="3" t="s">
        <v>43</v>
      </c>
      <c r="H14" s="3" t="s">
        <v>16</v>
      </c>
      <c r="I14" s="3">
        <v>21</v>
      </c>
      <c r="J14" s="3">
        <v>20</v>
      </c>
      <c r="K14" s="3">
        <v>394</v>
      </c>
      <c r="L14" s="3">
        <v>2</v>
      </c>
      <c r="M14" s="3">
        <v>359</v>
      </c>
      <c r="N14" s="3">
        <v>1</v>
      </c>
      <c r="P14" t="str">
        <f t="shared" si="2"/>
        <v>New York Giants</v>
      </c>
      <c r="Q14">
        <f t="shared" si="3"/>
        <v>21</v>
      </c>
      <c r="R14" t="str">
        <f t="shared" si="4"/>
        <v>Tennessee Titans</v>
      </c>
      <c r="S14">
        <f t="shared" si="5"/>
        <v>20</v>
      </c>
      <c r="T14">
        <f t="shared" si="0"/>
        <v>-1</v>
      </c>
      <c r="U14">
        <f>VLOOKUP(R14,RatingsTable,2,FALSE)+HFA-VLOOKUP(P14,RatingsTable,2,FALSE)</f>
        <v>-0.7977367344814893</v>
      </c>
      <c r="V14">
        <f t="shared" si="1"/>
        <v>4.0910428578211561E-2</v>
      </c>
    </row>
    <row r="15" spans="1:22" ht="15" x14ac:dyDescent="0.25">
      <c r="A15" s="1">
        <v>1</v>
      </c>
      <c r="B15" s="3" t="s">
        <v>17</v>
      </c>
      <c r="C15" s="4">
        <v>44815</v>
      </c>
      <c r="D15" s="3" t="s">
        <v>37</v>
      </c>
      <c r="E15" s="3" t="s">
        <v>44</v>
      </c>
      <c r="F15" s="3"/>
      <c r="G15" s="3" t="s">
        <v>45</v>
      </c>
      <c r="H15" s="3" t="s">
        <v>16</v>
      </c>
      <c r="I15" s="3">
        <v>24</v>
      </c>
      <c r="J15" s="3">
        <v>19</v>
      </c>
      <c r="K15" s="3">
        <v>355</v>
      </c>
      <c r="L15" s="3">
        <v>0</v>
      </c>
      <c r="M15" s="3">
        <v>320</v>
      </c>
      <c r="N15" s="3">
        <v>3</v>
      </c>
      <c r="P15" t="str">
        <f t="shared" si="2"/>
        <v>Las Vegas Raiders</v>
      </c>
      <c r="Q15">
        <f t="shared" si="3"/>
        <v>19</v>
      </c>
      <c r="R15" t="str">
        <f t="shared" si="4"/>
        <v>Los Angeles Chargers</v>
      </c>
      <c r="S15">
        <f t="shared" si="5"/>
        <v>24</v>
      </c>
      <c r="T15">
        <f t="shared" si="0"/>
        <v>5</v>
      </c>
      <c r="U15">
        <f>VLOOKUP(R15,RatingsTable,2,FALSE)+HFA-VLOOKUP(P15,RatingsTable,2,FALSE)</f>
        <v>3.8390908863633988</v>
      </c>
      <c r="V15">
        <f t="shared" si="1"/>
        <v>1.347709970124519</v>
      </c>
    </row>
    <row r="16" spans="1:22" ht="15" x14ac:dyDescent="0.25">
      <c r="A16" s="1">
        <v>1</v>
      </c>
      <c r="B16" s="3" t="s">
        <v>17</v>
      </c>
      <c r="C16" s="4">
        <v>44815</v>
      </c>
      <c r="D16" s="3" t="s">
        <v>12</v>
      </c>
      <c r="E16" s="3" t="s">
        <v>46</v>
      </c>
      <c r="F16" s="3" t="s">
        <v>14</v>
      </c>
      <c r="G16" s="3" t="s">
        <v>47</v>
      </c>
      <c r="H16" s="3" t="s">
        <v>16</v>
      </c>
      <c r="I16" s="3">
        <v>19</v>
      </c>
      <c r="J16" s="3">
        <v>3</v>
      </c>
      <c r="K16" s="3">
        <v>347</v>
      </c>
      <c r="L16" s="3">
        <v>1</v>
      </c>
      <c r="M16" s="3">
        <v>244</v>
      </c>
      <c r="N16" s="3">
        <v>1</v>
      </c>
      <c r="P16" t="str">
        <f t="shared" si="2"/>
        <v>Tampa Bay Buccaneers</v>
      </c>
      <c r="Q16">
        <f t="shared" si="3"/>
        <v>19</v>
      </c>
      <c r="R16" t="str">
        <f t="shared" si="4"/>
        <v>Dallas Cowboys</v>
      </c>
      <c r="S16">
        <f t="shared" si="5"/>
        <v>3</v>
      </c>
      <c r="T16">
        <f t="shared" si="0"/>
        <v>-16</v>
      </c>
      <c r="U16">
        <f>VLOOKUP(R16,RatingsTable,2,FALSE)+HFA-VLOOKUP(P16,RatingsTable,2,FALSE)</f>
        <v>11.911548618835162</v>
      </c>
      <c r="V16">
        <f t="shared" si="1"/>
        <v>779.05454630159909</v>
      </c>
    </row>
    <row r="17" spans="1:22" ht="15" x14ac:dyDescent="0.25">
      <c r="A17" s="1">
        <v>1</v>
      </c>
      <c r="B17" s="3" t="s">
        <v>48</v>
      </c>
      <c r="C17" s="4">
        <v>44816</v>
      </c>
      <c r="D17" s="3" t="s">
        <v>12</v>
      </c>
      <c r="E17" s="3" t="s">
        <v>49</v>
      </c>
      <c r="F17" s="3"/>
      <c r="G17" s="3" t="s">
        <v>50</v>
      </c>
      <c r="H17" s="3" t="s">
        <v>16</v>
      </c>
      <c r="I17" s="3">
        <v>17</v>
      </c>
      <c r="J17" s="3">
        <v>16</v>
      </c>
      <c r="K17" s="3">
        <v>253</v>
      </c>
      <c r="L17" s="3">
        <v>1</v>
      </c>
      <c r="M17" s="3">
        <v>433</v>
      </c>
      <c r="N17" s="3">
        <v>2</v>
      </c>
      <c r="P17" t="str">
        <f t="shared" si="2"/>
        <v>Denver Broncos</v>
      </c>
      <c r="Q17">
        <f t="shared" si="3"/>
        <v>16</v>
      </c>
      <c r="R17" t="str">
        <f t="shared" si="4"/>
        <v>Seattle Seahawks</v>
      </c>
      <c r="S17">
        <f t="shared" si="5"/>
        <v>17</v>
      </c>
      <c r="T17">
        <f t="shared" si="0"/>
        <v>1</v>
      </c>
      <c r="U17">
        <f>VLOOKUP(R17,RatingsTable,2,FALSE)+HFA-VLOOKUP(P17,RatingsTable,2,FALSE)</f>
        <v>5.9485346128514047</v>
      </c>
      <c r="V17">
        <f t="shared" si="1"/>
        <v>24.487994814588401</v>
      </c>
    </row>
    <row r="18" spans="1:22" ht="15" x14ac:dyDescent="0.25">
      <c r="A18" s="1">
        <v>2</v>
      </c>
      <c r="B18" s="3" t="s">
        <v>11</v>
      </c>
      <c r="C18" s="4">
        <v>44819</v>
      </c>
      <c r="D18" s="3" t="s">
        <v>51</v>
      </c>
      <c r="E18" s="3" t="s">
        <v>38</v>
      </c>
      <c r="F18" s="3"/>
      <c r="G18" s="3" t="s">
        <v>44</v>
      </c>
      <c r="H18" s="3" t="s">
        <v>16</v>
      </c>
      <c r="I18" s="3">
        <v>27</v>
      </c>
      <c r="J18" s="3">
        <v>24</v>
      </c>
      <c r="K18" s="3">
        <v>319</v>
      </c>
      <c r="L18" s="3">
        <v>0</v>
      </c>
      <c r="M18" s="3">
        <v>401</v>
      </c>
      <c r="N18" s="3">
        <v>1</v>
      </c>
      <c r="P18" t="str">
        <f t="shared" si="2"/>
        <v>Los Angeles Chargers</v>
      </c>
      <c r="Q18">
        <f t="shared" si="3"/>
        <v>24</v>
      </c>
      <c r="R18" t="str">
        <f t="shared" si="4"/>
        <v>Kansas City Chiefs</v>
      </c>
      <c r="S18">
        <f t="shared" si="5"/>
        <v>27</v>
      </c>
      <c r="T18">
        <f t="shared" si="0"/>
        <v>3</v>
      </c>
      <c r="U18">
        <f>VLOOKUP(R18,RatingsTable,2,FALSE)+HFA-VLOOKUP(P18,RatingsTable,2,FALSE)</f>
        <v>9.1014633468031896</v>
      </c>
      <c r="V18">
        <f t="shared" si="1"/>
        <v>37.227854972382779</v>
      </c>
    </row>
    <row r="19" spans="1:22" ht="15" x14ac:dyDescent="0.25">
      <c r="A19" s="1">
        <v>2</v>
      </c>
      <c r="B19" s="3" t="s">
        <v>17</v>
      </c>
      <c r="C19" s="4">
        <v>44822</v>
      </c>
      <c r="D19" s="3" t="s">
        <v>18</v>
      </c>
      <c r="E19" s="3" t="s">
        <v>42</v>
      </c>
      <c r="F19" s="3"/>
      <c r="G19" s="3" t="s">
        <v>22</v>
      </c>
      <c r="H19" s="3" t="s">
        <v>16</v>
      </c>
      <c r="I19" s="3">
        <v>19</v>
      </c>
      <c r="J19" s="3">
        <v>16</v>
      </c>
      <c r="K19" s="3">
        <v>265</v>
      </c>
      <c r="L19" s="3">
        <v>0</v>
      </c>
      <c r="M19" s="3">
        <v>275</v>
      </c>
      <c r="N19" s="3">
        <v>2</v>
      </c>
      <c r="P19" t="str">
        <f t="shared" si="2"/>
        <v>Carolina Panthers</v>
      </c>
      <c r="Q19">
        <f t="shared" si="3"/>
        <v>16</v>
      </c>
      <c r="R19" t="str">
        <f t="shared" si="4"/>
        <v>New York Giants</v>
      </c>
      <c r="S19">
        <f t="shared" si="5"/>
        <v>19</v>
      </c>
      <c r="T19">
        <f t="shared" si="0"/>
        <v>3</v>
      </c>
      <c r="U19">
        <f>VLOOKUP(R19,RatingsTable,2,FALSE)+HFA-VLOOKUP(P19,RatingsTable,2,FALSE)</f>
        <v>3.6702156103899273</v>
      </c>
      <c r="V19">
        <f t="shared" si="1"/>
        <v>0.44918896441034278</v>
      </c>
    </row>
    <row r="20" spans="1:22" ht="15" x14ac:dyDescent="0.25">
      <c r="A20" s="1">
        <v>2</v>
      </c>
      <c r="B20" s="3" t="s">
        <v>17</v>
      </c>
      <c r="C20" s="4">
        <v>44822</v>
      </c>
      <c r="D20" s="3" t="s">
        <v>18</v>
      </c>
      <c r="E20" s="3" t="s">
        <v>36</v>
      </c>
      <c r="F20" s="3" t="s">
        <v>14</v>
      </c>
      <c r="G20" s="3" t="s">
        <v>21</v>
      </c>
      <c r="H20" s="3" t="s">
        <v>16</v>
      </c>
      <c r="I20" s="3">
        <v>31</v>
      </c>
      <c r="J20" s="3">
        <v>30</v>
      </c>
      <c r="K20" s="3">
        <v>402</v>
      </c>
      <c r="L20" s="3">
        <v>1</v>
      </c>
      <c r="M20" s="3">
        <v>405</v>
      </c>
      <c r="N20" s="3">
        <v>1</v>
      </c>
      <c r="P20" t="str">
        <f t="shared" si="2"/>
        <v>New York Jets</v>
      </c>
      <c r="Q20">
        <f t="shared" si="3"/>
        <v>31</v>
      </c>
      <c r="R20" t="str">
        <f t="shared" si="4"/>
        <v>Cleveland Browns</v>
      </c>
      <c r="S20">
        <f t="shared" si="5"/>
        <v>30</v>
      </c>
      <c r="T20">
        <f t="shared" si="0"/>
        <v>-1</v>
      </c>
      <c r="U20">
        <f>VLOOKUP(R20,RatingsTable,2,FALSE)+HFA-VLOOKUP(P20,RatingsTable,2,FALSE)</f>
        <v>1.3792082720722467</v>
      </c>
      <c r="V20">
        <f t="shared" si="1"/>
        <v>5.6606320018970058</v>
      </c>
    </row>
    <row r="21" spans="1:22" ht="15" x14ac:dyDescent="0.25">
      <c r="A21" s="1">
        <v>2</v>
      </c>
      <c r="B21" s="3" t="s">
        <v>17</v>
      </c>
      <c r="C21" s="4">
        <v>44822</v>
      </c>
      <c r="D21" s="3" t="s">
        <v>18</v>
      </c>
      <c r="E21" s="3" t="s">
        <v>32</v>
      </c>
      <c r="F21" s="3"/>
      <c r="G21" s="3" t="s">
        <v>28</v>
      </c>
      <c r="H21" s="3" t="s">
        <v>16</v>
      </c>
      <c r="I21" s="3">
        <v>24</v>
      </c>
      <c r="J21" s="3">
        <v>0</v>
      </c>
      <c r="K21" s="3">
        <v>331</v>
      </c>
      <c r="L21" s="3">
        <v>0</v>
      </c>
      <c r="M21" s="3">
        <v>218</v>
      </c>
      <c r="N21" s="3">
        <v>3</v>
      </c>
      <c r="P21" t="str">
        <f t="shared" si="2"/>
        <v>Indianapolis Colts</v>
      </c>
      <c r="Q21">
        <f t="shared" si="3"/>
        <v>0</v>
      </c>
      <c r="R21" t="str">
        <f t="shared" si="4"/>
        <v>Jacksonville Jaguars</v>
      </c>
      <c r="S21">
        <f t="shared" si="5"/>
        <v>24</v>
      </c>
      <c r="T21">
        <f t="shared" si="0"/>
        <v>24</v>
      </c>
      <c r="U21">
        <f>VLOOKUP(R21,RatingsTable,2,FALSE)+HFA-VLOOKUP(P21,RatingsTable,2,FALSE)</f>
        <v>12.160215324937715</v>
      </c>
      <c r="V21">
        <f t="shared" si="1"/>
        <v>140.18050115183974</v>
      </c>
    </row>
    <row r="22" spans="1:22" ht="15" x14ac:dyDescent="0.25">
      <c r="A22" s="1">
        <v>2</v>
      </c>
      <c r="B22" s="3" t="s">
        <v>17</v>
      </c>
      <c r="C22" s="4">
        <v>44822</v>
      </c>
      <c r="D22" s="3" t="s">
        <v>18</v>
      </c>
      <c r="E22" s="3" t="s">
        <v>30</v>
      </c>
      <c r="F22" s="3"/>
      <c r="G22" s="3" t="s">
        <v>31</v>
      </c>
      <c r="H22" s="3" t="s">
        <v>16</v>
      </c>
      <c r="I22" s="3">
        <v>36</v>
      </c>
      <c r="J22" s="3">
        <v>27</v>
      </c>
      <c r="K22" s="3">
        <v>425</v>
      </c>
      <c r="L22" s="3">
        <v>0</v>
      </c>
      <c r="M22" s="3">
        <v>396</v>
      </c>
      <c r="N22" s="3">
        <v>1</v>
      </c>
      <c r="P22" t="str">
        <f t="shared" si="2"/>
        <v>Washington Commanders</v>
      </c>
      <c r="Q22">
        <f t="shared" si="3"/>
        <v>27</v>
      </c>
      <c r="R22" t="str">
        <f t="shared" si="4"/>
        <v>Detroit Lions</v>
      </c>
      <c r="S22">
        <f t="shared" si="5"/>
        <v>36</v>
      </c>
      <c r="T22">
        <f t="shared" si="0"/>
        <v>9</v>
      </c>
      <c r="U22">
        <f>VLOOKUP(R22,RatingsTable,2,FALSE)+HFA-VLOOKUP(P22,RatingsTable,2,FALSE)</f>
        <v>4.8374654994927404</v>
      </c>
      <c r="V22">
        <f t="shared" si="1"/>
        <v>17.32669346791322</v>
      </c>
    </row>
    <row r="23" spans="1:22" ht="15" x14ac:dyDescent="0.25">
      <c r="A23" s="1">
        <v>2</v>
      </c>
      <c r="B23" s="3" t="s">
        <v>17</v>
      </c>
      <c r="C23" s="4">
        <v>44822</v>
      </c>
      <c r="D23" s="3" t="s">
        <v>18</v>
      </c>
      <c r="E23" s="3" t="s">
        <v>33</v>
      </c>
      <c r="F23" s="3" t="s">
        <v>14</v>
      </c>
      <c r="G23" s="3" t="s">
        <v>35</v>
      </c>
      <c r="H23" s="3" t="s">
        <v>16</v>
      </c>
      <c r="I23" s="3">
        <v>42</v>
      </c>
      <c r="J23" s="3">
        <v>38</v>
      </c>
      <c r="K23" s="3">
        <v>547</v>
      </c>
      <c r="L23" s="3">
        <v>2</v>
      </c>
      <c r="M23" s="3">
        <v>473</v>
      </c>
      <c r="N23" s="3">
        <v>0</v>
      </c>
      <c r="P23" t="str">
        <f t="shared" si="2"/>
        <v>Miami Dolphins</v>
      </c>
      <c r="Q23">
        <f t="shared" si="3"/>
        <v>42</v>
      </c>
      <c r="R23" t="str">
        <f t="shared" si="4"/>
        <v>Baltimore Ravens</v>
      </c>
      <c r="S23">
        <f t="shared" si="5"/>
        <v>38</v>
      </c>
      <c r="T23">
        <f t="shared" si="0"/>
        <v>-4</v>
      </c>
      <c r="U23">
        <f>VLOOKUP(R23,RatingsTable,2,FALSE)+HFA-VLOOKUP(P23,RatingsTable,2,FALSE)</f>
        <v>3.1650036721473285</v>
      </c>
      <c r="V23">
        <f t="shared" si="1"/>
        <v>51.337277621884702</v>
      </c>
    </row>
    <row r="24" spans="1:22" ht="15" x14ac:dyDescent="0.25">
      <c r="A24" s="1">
        <v>2</v>
      </c>
      <c r="B24" s="3" t="s">
        <v>17</v>
      </c>
      <c r="C24" s="4">
        <v>44822</v>
      </c>
      <c r="D24" s="3" t="s">
        <v>18</v>
      </c>
      <c r="E24" s="3" t="s">
        <v>46</v>
      </c>
      <c r="F24" s="3" t="s">
        <v>14</v>
      </c>
      <c r="G24" s="3" t="s">
        <v>19</v>
      </c>
      <c r="H24" s="3" t="s">
        <v>16</v>
      </c>
      <c r="I24" s="3">
        <v>20</v>
      </c>
      <c r="J24" s="3">
        <v>10</v>
      </c>
      <c r="K24" s="3">
        <v>260</v>
      </c>
      <c r="L24" s="3">
        <v>1</v>
      </c>
      <c r="M24" s="3">
        <v>308</v>
      </c>
      <c r="N24" s="3">
        <v>5</v>
      </c>
      <c r="P24" t="str">
        <f t="shared" si="2"/>
        <v>Tampa Bay Buccaneers</v>
      </c>
      <c r="Q24">
        <f t="shared" si="3"/>
        <v>20</v>
      </c>
      <c r="R24" t="str">
        <f t="shared" si="4"/>
        <v>New Orleans Saints</v>
      </c>
      <c r="S24">
        <f t="shared" si="5"/>
        <v>10</v>
      </c>
      <c r="T24">
        <f t="shared" si="0"/>
        <v>-10</v>
      </c>
      <c r="U24">
        <f>VLOOKUP(R24,RatingsTable,2,FALSE)+HFA-VLOOKUP(P24,RatingsTable,2,FALSE)</f>
        <v>3.6473090606096608</v>
      </c>
      <c r="V24">
        <f t="shared" si="1"/>
        <v>186.24904459579855</v>
      </c>
    </row>
    <row r="25" spans="1:22" ht="15" x14ac:dyDescent="0.25">
      <c r="A25" s="1">
        <v>2</v>
      </c>
      <c r="B25" s="3" t="s">
        <v>17</v>
      </c>
      <c r="C25" s="4">
        <v>44822</v>
      </c>
      <c r="D25" s="3" t="s">
        <v>18</v>
      </c>
      <c r="E25" s="3" t="s">
        <v>34</v>
      </c>
      <c r="F25" s="3" t="s">
        <v>14</v>
      </c>
      <c r="G25" s="3" t="s">
        <v>25</v>
      </c>
      <c r="H25" s="3" t="s">
        <v>16</v>
      </c>
      <c r="I25" s="3">
        <v>17</v>
      </c>
      <c r="J25" s="3">
        <v>14</v>
      </c>
      <c r="K25" s="3">
        <v>376</v>
      </c>
      <c r="L25" s="3">
        <v>1</v>
      </c>
      <c r="M25" s="3">
        <v>243</v>
      </c>
      <c r="N25" s="3">
        <v>2</v>
      </c>
      <c r="P25" t="str">
        <f t="shared" si="2"/>
        <v>New England Patriots</v>
      </c>
      <c r="Q25">
        <f t="shared" si="3"/>
        <v>17</v>
      </c>
      <c r="R25" t="str">
        <f t="shared" si="4"/>
        <v>Pittsburgh Steelers</v>
      </c>
      <c r="S25">
        <f t="shared" si="5"/>
        <v>14</v>
      </c>
      <c r="T25">
        <f t="shared" si="0"/>
        <v>-3</v>
      </c>
      <c r="U25">
        <f>VLOOKUP(R25,RatingsTable,2,FALSE)+HFA-VLOOKUP(P25,RatingsTable,2,FALSE)</f>
        <v>-0.43999624972204709</v>
      </c>
      <c r="V25">
        <f t="shared" si="1"/>
        <v>6.5536192014371819</v>
      </c>
    </row>
    <row r="26" spans="1:22" ht="15" x14ac:dyDescent="0.25">
      <c r="A26" s="1">
        <v>2</v>
      </c>
      <c r="B26" s="3" t="s">
        <v>17</v>
      </c>
      <c r="C26" s="4">
        <v>44822</v>
      </c>
      <c r="D26" s="3" t="s">
        <v>52</v>
      </c>
      <c r="E26" s="3" t="s">
        <v>15</v>
      </c>
      <c r="F26" s="3"/>
      <c r="G26" s="3" t="s">
        <v>20</v>
      </c>
      <c r="H26" s="3" t="s">
        <v>16</v>
      </c>
      <c r="I26" s="3">
        <v>31</v>
      </c>
      <c r="J26" s="3">
        <v>27</v>
      </c>
      <c r="K26" s="3">
        <v>337</v>
      </c>
      <c r="L26" s="3">
        <v>3</v>
      </c>
      <c r="M26" s="3">
        <v>261</v>
      </c>
      <c r="N26" s="3">
        <v>3</v>
      </c>
      <c r="P26" t="str">
        <f t="shared" si="2"/>
        <v>Atlanta Falcons</v>
      </c>
      <c r="Q26">
        <f t="shared" si="3"/>
        <v>27</v>
      </c>
      <c r="R26" t="str">
        <f t="shared" si="4"/>
        <v>Los Angeles Rams</v>
      </c>
      <c r="S26">
        <f t="shared" si="5"/>
        <v>31</v>
      </c>
      <c r="T26">
        <f t="shared" si="0"/>
        <v>4</v>
      </c>
      <c r="U26">
        <f>VLOOKUP(R26,RatingsTable,2,FALSE)+HFA-VLOOKUP(P26,RatingsTable,2,FALSE)</f>
        <v>-0.15917823230194861</v>
      </c>
      <c r="V26">
        <f t="shared" si="1"/>
        <v>17.298763568054365</v>
      </c>
    </row>
    <row r="27" spans="1:22" ht="15" x14ac:dyDescent="0.25">
      <c r="A27" s="1">
        <v>2</v>
      </c>
      <c r="B27" s="3" t="s">
        <v>17</v>
      </c>
      <c r="C27" s="4">
        <v>44822</v>
      </c>
      <c r="D27" s="3" t="s">
        <v>52</v>
      </c>
      <c r="E27" s="3" t="s">
        <v>24</v>
      </c>
      <c r="F27" s="3"/>
      <c r="G27" s="3" t="s">
        <v>49</v>
      </c>
      <c r="H27" s="3" t="s">
        <v>16</v>
      </c>
      <c r="I27" s="3">
        <v>27</v>
      </c>
      <c r="J27" s="3">
        <v>7</v>
      </c>
      <c r="K27" s="3">
        <v>373</v>
      </c>
      <c r="L27" s="3">
        <v>0</v>
      </c>
      <c r="M27" s="3">
        <v>216</v>
      </c>
      <c r="N27" s="3">
        <v>3</v>
      </c>
      <c r="P27" t="str">
        <f t="shared" si="2"/>
        <v>Seattle Seahawks</v>
      </c>
      <c r="Q27">
        <f t="shared" si="3"/>
        <v>7</v>
      </c>
      <c r="R27" t="str">
        <f t="shared" si="4"/>
        <v>San Francisco 49ers</v>
      </c>
      <c r="S27">
        <f t="shared" si="5"/>
        <v>27</v>
      </c>
      <c r="T27">
        <f t="shared" si="0"/>
        <v>20</v>
      </c>
      <c r="U27">
        <f>VLOOKUP(R27,RatingsTable,2,FALSE)+HFA-VLOOKUP(P27,RatingsTable,2,FALSE)</f>
        <v>10.411884863326147</v>
      </c>
      <c r="V27">
        <f t="shared" si="1"/>
        <v>91.931951874114262</v>
      </c>
    </row>
    <row r="28" spans="1:22" ht="15" x14ac:dyDescent="0.25">
      <c r="A28" s="1">
        <v>2</v>
      </c>
      <c r="B28" s="3" t="s">
        <v>17</v>
      </c>
      <c r="C28" s="4">
        <v>44822</v>
      </c>
      <c r="D28" s="3" t="s">
        <v>37</v>
      </c>
      <c r="E28" s="3" t="s">
        <v>47</v>
      </c>
      <c r="F28" s="3"/>
      <c r="G28" s="3" t="s">
        <v>26</v>
      </c>
      <c r="H28" s="3" t="s">
        <v>16</v>
      </c>
      <c r="I28" s="3">
        <v>20</v>
      </c>
      <c r="J28" s="3">
        <v>17</v>
      </c>
      <c r="K28" s="3">
        <v>337</v>
      </c>
      <c r="L28" s="3">
        <v>1</v>
      </c>
      <c r="M28" s="3">
        <v>254</v>
      </c>
      <c r="N28" s="3">
        <v>0</v>
      </c>
      <c r="P28" t="str">
        <f t="shared" si="2"/>
        <v>Cincinnati Bengals</v>
      </c>
      <c r="Q28">
        <f t="shared" si="3"/>
        <v>17</v>
      </c>
      <c r="R28" t="str">
        <f t="shared" si="4"/>
        <v>Dallas Cowboys</v>
      </c>
      <c r="S28">
        <f t="shared" si="5"/>
        <v>20</v>
      </c>
      <c r="T28">
        <f t="shared" si="0"/>
        <v>3</v>
      </c>
      <c r="U28">
        <f>VLOOKUP(R28,RatingsTable,2,FALSE)+HFA-VLOOKUP(P28,RatingsTable,2,FALSE)</f>
        <v>1.0644853705279935</v>
      </c>
      <c r="V28">
        <f t="shared" si="1"/>
        <v>3.7462168809001586</v>
      </c>
    </row>
    <row r="29" spans="1:22" ht="15" x14ac:dyDescent="0.25">
      <c r="A29" s="1">
        <v>2</v>
      </c>
      <c r="B29" s="3" t="s">
        <v>17</v>
      </c>
      <c r="C29" s="4">
        <v>44822</v>
      </c>
      <c r="D29" s="3" t="s">
        <v>37</v>
      </c>
      <c r="E29" s="3" t="s">
        <v>39</v>
      </c>
      <c r="F29" s="3" t="s">
        <v>14</v>
      </c>
      <c r="G29" s="3" t="s">
        <v>45</v>
      </c>
      <c r="H29" s="3" t="s">
        <v>16</v>
      </c>
      <c r="I29" s="3">
        <v>29</v>
      </c>
      <c r="J29" s="3">
        <v>23</v>
      </c>
      <c r="K29" s="3">
        <v>413</v>
      </c>
      <c r="L29" s="3">
        <v>1</v>
      </c>
      <c r="M29" s="3">
        <v>324</v>
      </c>
      <c r="N29" s="3">
        <v>1</v>
      </c>
      <c r="P29" t="str">
        <f t="shared" si="2"/>
        <v>Arizona Cardinals</v>
      </c>
      <c r="Q29">
        <f t="shared" si="3"/>
        <v>29</v>
      </c>
      <c r="R29" t="str">
        <f t="shared" si="4"/>
        <v>Las Vegas Raiders</v>
      </c>
      <c r="S29">
        <f t="shared" si="5"/>
        <v>23</v>
      </c>
      <c r="T29">
        <f t="shared" si="0"/>
        <v>-6</v>
      </c>
      <c r="U29">
        <f>VLOOKUP(R29,RatingsTable,2,FALSE)+HFA-VLOOKUP(P29,RatingsTable,2,FALSE)</f>
        <v>5.7180429789592235</v>
      </c>
      <c r="V29">
        <f t="shared" si="1"/>
        <v>137.31253125673555</v>
      </c>
    </row>
    <row r="30" spans="1:22" ht="15" x14ac:dyDescent="0.25">
      <c r="A30" s="1">
        <v>2</v>
      </c>
      <c r="B30" s="3" t="s">
        <v>17</v>
      </c>
      <c r="C30" s="4">
        <v>44822</v>
      </c>
      <c r="D30" s="3" t="s">
        <v>37</v>
      </c>
      <c r="E30" s="3" t="s">
        <v>50</v>
      </c>
      <c r="F30" s="3"/>
      <c r="G30" s="3" t="s">
        <v>27</v>
      </c>
      <c r="H30" s="3" t="s">
        <v>16</v>
      </c>
      <c r="I30" s="3">
        <v>16</v>
      </c>
      <c r="J30" s="3">
        <v>9</v>
      </c>
      <c r="K30" s="3">
        <v>350</v>
      </c>
      <c r="L30" s="3">
        <v>1</v>
      </c>
      <c r="M30" s="3">
        <v>234</v>
      </c>
      <c r="N30" s="3">
        <v>0</v>
      </c>
      <c r="P30" t="str">
        <f t="shared" si="2"/>
        <v>Houston Texans</v>
      </c>
      <c r="Q30">
        <f t="shared" si="3"/>
        <v>9</v>
      </c>
      <c r="R30" t="str">
        <f t="shared" si="4"/>
        <v>Denver Broncos</v>
      </c>
      <c r="S30">
        <f t="shared" si="5"/>
        <v>16</v>
      </c>
      <c r="T30">
        <f t="shared" si="0"/>
        <v>7</v>
      </c>
      <c r="U30">
        <f>VLOOKUP(R30,RatingsTable,2,FALSE)+HFA-VLOOKUP(P30,RatingsTable,2,FALSE)</f>
        <v>5.2869017888450838</v>
      </c>
      <c r="V30">
        <f t="shared" si="1"/>
        <v>2.9347054810621738</v>
      </c>
    </row>
    <row r="31" spans="1:22" ht="15" x14ac:dyDescent="0.25">
      <c r="A31" s="1">
        <v>2</v>
      </c>
      <c r="B31" s="3" t="s">
        <v>17</v>
      </c>
      <c r="C31" s="4">
        <v>44822</v>
      </c>
      <c r="D31" s="3" t="s">
        <v>12</v>
      </c>
      <c r="E31" s="3" t="s">
        <v>41</v>
      </c>
      <c r="F31" s="3"/>
      <c r="G31" s="3" t="s">
        <v>23</v>
      </c>
      <c r="H31" s="3" t="s">
        <v>16</v>
      </c>
      <c r="I31" s="3">
        <v>27</v>
      </c>
      <c r="J31" s="3">
        <v>10</v>
      </c>
      <c r="K31" s="3">
        <v>414</v>
      </c>
      <c r="L31" s="3">
        <v>1</v>
      </c>
      <c r="M31" s="3">
        <v>228</v>
      </c>
      <c r="N31" s="3">
        <v>1</v>
      </c>
      <c r="P31" t="str">
        <f t="shared" si="2"/>
        <v>Chicago Bears</v>
      </c>
      <c r="Q31">
        <f t="shared" si="3"/>
        <v>10</v>
      </c>
      <c r="R31" t="str">
        <f t="shared" si="4"/>
        <v>Green Bay Packers</v>
      </c>
      <c r="S31">
        <f t="shared" si="5"/>
        <v>27</v>
      </c>
      <c r="T31">
        <f t="shared" si="0"/>
        <v>17</v>
      </c>
      <c r="U31">
        <f>VLOOKUP(R31,RatingsTable,2,FALSE)+HFA-VLOOKUP(P31,RatingsTable,2,FALSE)</f>
        <v>8.7737485313421306</v>
      </c>
      <c r="V31">
        <f t="shared" si="1"/>
        <v>67.67121322559575</v>
      </c>
    </row>
    <row r="32" spans="1:22" ht="15" x14ac:dyDescent="0.25">
      <c r="A32" s="1">
        <v>2</v>
      </c>
      <c r="B32" s="3" t="s">
        <v>48</v>
      </c>
      <c r="C32" s="4">
        <v>44823</v>
      </c>
      <c r="D32" s="3" t="s">
        <v>53</v>
      </c>
      <c r="E32" s="3" t="s">
        <v>13</v>
      </c>
      <c r="F32" s="3"/>
      <c r="G32" s="3" t="s">
        <v>43</v>
      </c>
      <c r="H32" s="3" t="s">
        <v>16</v>
      </c>
      <c r="I32" s="3">
        <v>41</v>
      </c>
      <c r="J32" s="3">
        <v>7</v>
      </c>
      <c r="K32" s="3">
        <v>414</v>
      </c>
      <c r="L32" s="3">
        <v>0</v>
      </c>
      <c r="M32" s="3">
        <v>187</v>
      </c>
      <c r="N32" s="3">
        <v>4</v>
      </c>
      <c r="P32" t="str">
        <f t="shared" si="2"/>
        <v>Tennessee Titans</v>
      </c>
      <c r="Q32">
        <f t="shared" si="3"/>
        <v>7</v>
      </c>
      <c r="R32" t="str">
        <f t="shared" si="4"/>
        <v>Buffalo Bills</v>
      </c>
      <c r="S32">
        <f t="shared" si="5"/>
        <v>41</v>
      </c>
      <c r="T32">
        <f t="shared" si="0"/>
        <v>34</v>
      </c>
      <c r="U32">
        <f>VLOOKUP(R32,RatingsTable,2,FALSE)+HFA-VLOOKUP(P32,RatingsTable,2,FALSE)</f>
        <v>14.712790272244243</v>
      </c>
      <c r="V32">
        <f t="shared" si="1"/>
        <v>371.99645908243639</v>
      </c>
    </row>
    <row r="33" spans="1:22" ht="15" x14ac:dyDescent="0.25">
      <c r="A33" s="1">
        <v>2</v>
      </c>
      <c r="B33" s="3" t="s">
        <v>48</v>
      </c>
      <c r="C33" s="4">
        <v>44823</v>
      </c>
      <c r="D33" s="3" t="s">
        <v>54</v>
      </c>
      <c r="E33" s="3" t="s">
        <v>29</v>
      </c>
      <c r="F33" s="3"/>
      <c r="G33" s="3" t="s">
        <v>40</v>
      </c>
      <c r="H33" s="3" t="s">
        <v>16</v>
      </c>
      <c r="I33" s="3">
        <v>24</v>
      </c>
      <c r="J33" s="3">
        <v>7</v>
      </c>
      <c r="K33" s="3">
        <v>486</v>
      </c>
      <c r="L33" s="3">
        <v>1</v>
      </c>
      <c r="M33" s="3">
        <v>264</v>
      </c>
      <c r="N33" s="3">
        <v>3</v>
      </c>
      <c r="P33" t="str">
        <f t="shared" si="2"/>
        <v>Minnesota Vikings</v>
      </c>
      <c r="Q33">
        <f t="shared" si="3"/>
        <v>7</v>
      </c>
      <c r="R33" t="str">
        <f t="shared" si="4"/>
        <v>Philadelphia Eagles</v>
      </c>
      <c r="S33">
        <f t="shared" si="5"/>
        <v>24</v>
      </c>
      <c r="T33">
        <f t="shared" si="0"/>
        <v>17</v>
      </c>
      <c r="U33">
        <f>VLOOKUP(R33,RatingsTable,2,FALSE)+HFA-VLOOKUP(P33,RatingsTable,2,FALSE)</f>
        <v>11.526388331747608</v>
      </c>
      <c r="V33">
        <f t="shared" si="1"/>
        <v>29.960424694828735</v>
      </c>
    </row>
    <row r="34" spans="1:22" ht="15" x14ac:dyDescent="0.25">
      <c r="A34" s="1">
        <v>3</v>
      </c>
      <c r="B34" s="3" t="s">
        <v>11</v>
      </c>
      <c r="C34" s="4">
        <v>44826</v>
      </c>
      <c r="D34" s="3" t="s">
        <v>51</v>
      </c>
      <c r="E34" s="3" t="s">
        <v>21</v>
      </c>
      <c r="F34" s="3"/>
      <c r="G34" s="3" t="s">
        <v>25</v>
      </c>
      <c r="H34" s="3" t="s">
        <v>16</v>
      </c>
      <c r="I34" s="3">
        <v>29</v>
      </c>
      <c r="J34" s="3">
        <v>17</v>
      </c>
      <c r="K34" s="3">
        <v>376</v>
      </c>
      <c r="L34" s="3">
        <v>0</v>
      </c>
      <c r="M34" s="3">
        <v>308</v>
      </c>
      <c r="N34" s="3">
        <v>1</v>
      </c>
      <c r="P34" t="str">
        <f t="shared" si="2"/>
        <v>Pittsburgh Steelers</v>
      </c>
      <c r="Q34">
        <f t="shared" si="3"/>
        <v>17</v>
      </c>
      <c r="R34" t="str">
        <f t="shared" si="4"/>
        <v>Cleveland Browns</v>
      </c>
      <c r="S34">
        <f t="shared" si="5"/>
        <v>29</v>
      </c>
      <c r="T34">
        <f t="shared" si="0"/>
        <v>12</v>
      </c>
      <c r="U34">
        <f>VLOOKUP(R34,RatingsTable,2,FALSE)+HFA-VLOOKUP(P34,RatingsTable,2,FALSE)</f>
        <v>2.5657261142596814</v>
      </c>
      <c r="V34">
        <f t="shared" si="1"/>
        <v>89.005523751161718</v>
      </c>
    </row>
    <row r="35" spans="1:22" ht="15" x14ac:dyDescent="0.25">
      <c r="A35" s="1">
        <v>3</v>
      </c>
      <c r="B35" s="3" t="s">
        <v>17</v>
      </c>
      <c r="C35" s="4">
        <v>44829</v>
      </c>
      <c r="D35" s="3" t="s">
        <v>18</v>
      </c>
      <c r="E35" s="3" t="s">
        <v>33</v>
      </c>
      <c r="F35" s="3"/>
      <c r="G35" s="3" t="s">
        <v>13</v>
      </c>
      <c r="H35" s="3" t="s">
        <v>16</v>
      </c>
      <c r="I35" s="3">
        <v>21</v>
      </c>
      <c r="J35" s="3">
        <v>19</v>
      </c>
      <c r="K35" s="3">
        <v>212</v>
      </c>
      <c r="L35" s="3">
        <v>0</v>
      </c>
      <c r="M35" s="3">
        <v>497</v>
      </c>
      <c r="N35" s="3">
        <v>1</v>
      </c>
      <c r="P35" t="str">
        <f t="shared" si="2"/>
        <v>Buffalo Bills</v>
      </c>
      <c r="Q35">
        <f t="shared" si="3"/>
        <v>19</v>
      </c>
      <c r="R35" t="str">
        <f t="shared" si="4"/>
        <v>Miami Dolphins</v>
      </c>
      <c r="S35">
        <f t="shared" si="5"/>
        <v>21</v>
      </c>
      <c r="T35">
        <f t="shared" si="0"/>
        <v>2</v>
      </c>
      <c r="U35">
        <f>VLOOKUP(R35,RatingsTable,2,FALSE)+HFA-VLOOKUP(P35,RatingsTable,2,FALSE)</f>
        <v>-5.2248495451627397</v>
      </c>
      <c r="V35">
        <f t="shared" si="1"/>
        <v>52.198450950238247</v>
      </c>
    </row>
    <row r="36" spans="1:22" ht="15" x14ac:dyDescent="0.25">
      <c r="A36" s="1">
        <v>3</v>
      </c>
      <c r="B36" s="3" t="s">
        <v>17</v>
      </c>
      <c r="C36" s="4">
        <v>44829</v>
      </c>
      <c r="D36" s="3" t="s">
        <v>18</v>
      </c>
      <c r="E36" s="3" t="s">
        <v>22</v>
      </c>
      <c r="F36" s="3"/>
      <c r="G36" s="3" t="s">
        <v>19</v>
      </c>
      <c r="H36" s="3" t="s">
        <v>16</v>
      </c>
      <c r="I36" s="3">
        <v>22</v>
      </c>
      <c r="J36" s="3">
        <v>14</v>
      </c>
      <c r="K36" s="3">
        <v>293</v>
      </c>
      <c r="L36" s="3">
        <v>0</v>
      </c>
      <c r="M36" s="3">
        <v>426</v>
      </c>
      <c r="N36" s="3">
        <v>3</v>
      </c>
      <c r="P36" t="str">
        <f t="shared" si="2"/>
        <v>New Orleans Saints</v>
      </c>
      <c r="Q36">
        <f t="shared" si="3"/>
        <v>14</v>
      </c>
      <c r="R36" t="str">
        <f t="shared" si="4"/>
        <v>Carolina Panthers</v>
      </c>
      <c r="S36">
        <f t="shared" si="5"/>
        <v>22</v>
      </c>
      <c r="T36">
        <f t="shared" si="0"/>
        <v>8</v>
      </c>
      <c r="U36">
        <f>VLOOKUP(R36,RatingsTable,2,FALSE)+HFA-VLOOKUP(P36,RatingsTable,2,FALSE)</f>
        <v>0.92988191378600193</v>
      </c>
      <c r="V36">
        <f t="shared" si="1"/>
        <v>49.986569753010293</v>
      </c>
    </row>
    <row r="37" spans="1:22" ht="15" x14ac:dyDescent="0.25">
      <c r="A37" s="1">
        <v>3</v>
      </c>
      <c r="B37" s="3" t="s">
        <v>17</v>
      </c>
      <c r="C37" s="4">
        <v>44829</v>
      </c>
      <c r="D37" s="3" t="s">
        <v>18</v>
      </c>
      <c r="E37" s="3" t="s">
        <v>23</v>
      </c>
      <c r="F37" s="3"/>
      <c r="G37" s="3" t="s">
        <v>27</v>
      </c>
      <c r="H37" s="3" t="s">
        <v>16</v>
      </c>
      <c r="I37" s="3">
        <v>23</v>
      </c>
      <c r="J37" s="3">
        <v>20</v>
      </c>
      <c r="K37" s="3">
        <v>363</v>
      </c>
      <c r="L37" s="3">
        <v>2</v>
      </c>
      <c r="M37" s="3">
        <v>329</v>
      </c>
      <c r="N37" s="3">
        <v>2</v>
      </c>
      <c r="P37" t="str">
        <f t="shared" si="2"/>
        <v>Houston Texans</v>
      </c>
      <c r="Q37">
        <f t="shared" si="3"/>
        <v>20</v>
      </c>
      <c r="R37" t="str">
        <f t="shared" si="4"/>
        <v>Chicago Bears</v>
      </c>
      <c r="S37">
        <f t="shared" si="5"/>
        <v>23</v>
      </c>
      <c r="T37">
        <f t="shared" si="0"/>
        <v>3</v>
      </c>
      <c r="U37">
        <f>VLOOKUP(R37,RatingsTable,2,FALSE)+HFA-VLOOKUP(P37,RatingsTable,2,FALSE)</f>
        <v>3.8518591908176543</v>
      </c>
      <c r="V37">
        <f t="shared" si="1"/>
        <v>0.72566408098050872</v>
      </c>
    </row>
    <row r="38" spans="1:22" ht="15" x14ac:dyDescent="0.25">
      <c r="A38" s="1">
        <v>3</v>
      </c>
      <c r="B38" s="3" t="s">
        <v>17</v>
      </c>
      <c r="C38" s="4">
        <v>44829</v>
      </c>
      <c r="D38" s="3" t="s">
        <v>18</v>
      </c>
      <c r="E38" s="3" t="s">
        <v>26</v>
      </c>
      <c r="F38" s="3" t="s">
        <v>14</v>
      </c>
      <c r="G38" s="3" t="s">
        <v>36</v>
      </c>
      <c r="H38" s="3" t="s">
        <v>16</v>
      </c>
      <c r="I38" s="3">
        <v>27</v>
      </c>
      <c r="J38" s="3">
        <v>12</v>
      </c>
      <c r="K38" s="3">
        <v>330</v>
      </c>
      <c r="L38" s="3">
        <v>1</v>
      </c>
      <c r="M38" s="3">
        <v>328</v>
      </c>
      <c r="N38" s="3">
        <v>4</v>
      </c>
      <c r="P38" t="str">
        <f t="shared" si="2"/>
        <v>Cincinnati Bengals</v>
      </c>
      <c r="Q38">
        <f t="shared" si="3"/>
        <v>27</v>
      </c>
      <c r="R38" t="str">
        <f t="shared" si="4"/>
        <v>New York Jets</v>
      </c>
      <c r="S38">
        <f t="shared" si="5"/>
        <v>12</v>
      </c>
      <c r="T38">
        <f t="shared" si="0"/>
        <v>-15</v>
      </c>
      <c r="U38">
        <f>VLOOKUP(R38,RatingsTable,2,FALSE)+HFA-VLOOKUP(P38,RatingsTable,2,FALSE)</f>
        <v>-5.4431568928933007</v>
      </c>
      <c r="V38">
        <f t="shared" si="1"/>
        <v>91.333250173852832</v>
      </c>
    </row>
    <row r="39" spans="1:22" ht="15" x14ac:dyDescent="0.25">
      <c r="A39" s="1">
        <v>3</v>
      </c>
      <c r="B39" s="3" t="s">
        <v>17</v>
      </c>
      <c r="C39" s="4">
        <v>44829</v>
      </c>
      <c r="D39" s="3" t="s">
        <v>18</v>
      </c>
      <c r="E39" s="3" t="s">
        <v>28</v>
      </c>
      <c r="F39" s="3"/>
      <c r="G39" s="3" t="s">
        <v>38</v>
      </c>
      <c r="H39" s="3" t="s">
        <v>16</v>
      </c>
      <c r="I39" s="3">
        <v>20</v>
      </c>
      <c r="J39" s="3">
        <v>17</v>
      </c>
      <c r="K39" s="3">
        <v>259</v>
      </c>
      <c r="L39" s="3">
        <v>1</v>
      </c>
      <c r="M39" s="3">
        <v>315</v>
      </c>
      <c r="N39" s="3">
        <v>2</v>
      </c>
      <c r="P39" t="str">
        <f t="shared" si="2"/>
        <v>Kansas City Chiefs</v>
      </c>
      <c r="Q39">
        <f t="shared" si="3"/>
        <v>17</v>
      </c>
      <c r="R39" t="str">
        <f t="shared" si="4"/>
        <v>Indianapolis Colts</v>
      </c>
      <c r="S39">
        <f t="shared" si="5"/>
        <v>20</v>
      </c>
      <c r="T39">
        <f t="shared" si="0"/>
        <v>3</v>
      </c>
      <c r="U39">
        <f>VLOOKUP(R39,RatingsTable,2,FALSE)+HFA-VLOOKUP(P39,RatingsTable,2,FALSE)</f>
        <v>-12.620730573286938</v>
      </c>
      <c r="V39">
        <f t="shared" si="1"/>
        <v>244.00722364322127</v>
      </c>
    </row>
    <row r="40" spans="1:22" ht="15" x14ac:dyDescent="0.25">
      <c r="A40" s="1">
        <v>3</v>
      </c>
      <c r="B40" s="3" t="s">
        <v>17</v>
      </c>
      <c r="C40" s="4">
        <v>44829</v>
      </c>
      <c r="D40" s="3" t="s">
        <v>18</v>
      </c>
      <c r="E40" s="3" t="s">
        <v>40</v>
      </c>
      <c r="F40" s="3"/>
      <c r="G40" s="3" t="s">
        <v>30</v>
      </c>
      <c r="H40" s="3" t="s">
        <v>16</v>
      </c>
      <c r="I40" s="3">
        <v>28</v>
      </c>
      <c r="J40" s="3">
        <v>24</v>
      </c>
      <c r="K40" s="3">
        <v>373</v>
      </c>
      <c r="L40" s="3">
        <v>1</v>
      </c>
      <c r="M40" s="3">
        <v>416</v>
      </c>
      <c r="N40" s="3">
        <v>1</v>
      </c>
      <c r="P40" t="str">
        <f t="shared" si="2"/>
        <v>Detroit Lions</v>
      </c>
      <c r="Q40">
        <f t="shared" si="3"/>
        <v>24</v>
      </c>
      <c r="R40" t="str">
        <f t="shared" si="4"/>
        <v>Minnesota Vikings</v>
      </c>
      <c r="S40">
        <f t="shared" si="5"/>
        <v>28</v>
      </c>
      <c r="T40">
        <f t="shared" si="0"/>
        <v>4</v>
      </c>
      <c r="U40">
        <f>VLOOKUP(R40,RatingsTable,2,FALSE)+HFA-VLOOKUP(P40,RatingsTable,2,FALSE)</f>
        <v>-0.73153893052563213</v>
      </c>
      <c r="V40">
        <f t="shared" si="1"/>
        <v>22.387460651079643</v>
      </c>
    </row>
    <row r="41" spans="1:22" ht="15" x14ac:dyDescent="0.25">
      <c r="A41" s="1">
        <v>3</v>
      </c>
      <c r="B41" s="3" t="s">
        <v>17</v>
      </c>
      <c r="C41" s="4">
        <v>44829</v>
      </c>
      <c r="D41" s="3" t="s">
        <v>18</v>
      </c>
      <c r="E41" s="3" t="s">
        <v>35</v>
      </c>
      <c r="F41" s="3" t="s">
        <v>14</v>
      </c>
      <c r="G41" s="3" t="s">
        <v>34</v>
      </c>
      <c r="H41" s="3" t="s">
        <v>16</v>
      </c>
      <c r="I41" s="3">
        <v>37</v>
      </c>
      <c r="J41" s="3">
        <v>26</v>
      </c>
      <c r="K41" s="3">
        <v>394</v>
      </c>
      <c r="L41" s="3">
        <v>2</v>
      </c>
      <c r="M41" s="3">
        <v>447</v>
      </c>
      <c r="N41" s="3">
        <v>4</v>
      </c>
      <c r="P41" t="str">
        <f t="shared" si="2"/>
        <v>Baltimore Ravens</v>
      </c>
      <c r="Q41">
        <f t="shared" si="3"/>
        <v>37</v>
      </c>
      <c r="R41" t="str">
        <f t="shared" si="4"/>
        <v>New England Patriots</v>
      </c>
      <c r="S41">
        <f t="shared" si="5"/>
        <v>26</v>
      </c>
      <c r="T41">
        <f t="shared" si="0"/>
        <v>-11</v>
      </c>
      <c r="U41">
        <f>VLOOKUP(R41,RatingsTable,2,FALSE)+HFA-VLOOKUP(P41,RatingsTable,2,FALSE)</f>
        <v>0.74557236110055491</v>
      </c>
      <c r="V41">
        <f t="shared" si="1"/>
        <v>137.95847008984927</v>
      </c>
    </row>
    <row r="42" spans="1:22" ht="15" x14ac:dyDescent="0.25">
      <c r="A42" s="1">
        <v>3</v>
      </c>
      <c r="B42" s="3" t="s">
        <v>17</v>
      </c>
      <c r="C42" s="4">
        <v>44829</v>
      </c>
      <c r="D42" s="3" t="s">
        <v>18</v>
      </c>
      <c r="E42" s="3" t="s">
        <v>43</v>
      </c>
      <c r="F42" s="3"/>
      <c r="G42" s="3" t="s">
        <v>45</v>
      </c>
      <c r="H42" s="3" t="s">
        <v>16</v>
      </c>
      <c r="I42" s="3">
        <v>24</v>
      </c>
      <c r="J42" s="3">
        <v>22</v>
      </c>
      <c r="K42" s="3">
        <v>361</v>
      </c>
      <c r="L42" s="3">
        <v>1</v>
      </c>
      <c r="M42" s="3">
        <v>396</v>
      </c>
      <c r="N42" s="3">
        <v>1</v>
      </c>
      <c r="P42" t="str">
        <f t="shared" si="2"/>
        <v>Las Vegas Raiders</v>
      </c>
      <c r="Q42">
        <f t="shared" si="3"/>
        <v>22</v>
      </c>
      <c r="R42" t="str">
        <f t="shared" si="4"/>
        <v>Tennessee Titans</v>
      </c>
      <c r="S42">
        <f t="shared" si="5"/>
        <v>24</v>
      </c>
      <c r="T42">
        <f t="shared" si="0"/>
        <v>2</v>
      </c>
      <c r="U42">
        <f>VLOOKUP(R42,RatingsTable,2,FALSE)+HFA-VLOOKUP(P42,RatingsTable,2,FALSE)</f>
        <v>1.21995143579377</v>
      </c>
      <c r="V42">
        <f t="shared" si="1"/>
        <v>0.60847576252020097</v>
      </c>
    </row>
    <row r="43" spans="1:22" ht="15" x14ac:dyDescent="0.25">
      <c r="A43" s="1">
        <v>3</v>
      </c>
      <c r="B43" s="3" t="s">
        <v>17</v>
      </c>
      <c r="C43" s="4">
        <v>44829</v>
      </c>
      <c r="D43" s="3" t="s">
        <v>18</v>
      </c>
      <c r="E43" s="3" t="s">
        <v>29</v>
      </c>
      <c r="F43" s="3" t="s">
        <v>14</v>
      </c>
      <c r="G43" s="3" t="s">
        <v>31</v>
      </c>
      <c r="H43" s="3" t="s">
        <v>16</v>
      </c>
      <c r="I43" s="3">
        <v>24</v>
      </c>
      <c r="J43" s="3">
        <v>8</v>
      </c>
      <c r="K43" s="3">
        <v>400</v>
      </c>
      <c r="L43" s="3">
        <v>0</v>
      </c>
      <c r="M43" s="3">
        <v>240</v>
      </c>
      <c r="N43" s="3">
        <v>1</v>
      </c>
      <c r="P43" t="str">
        <f t="shared" si="2"/>
        <v>Philadelphia Eagles</v>
      </c>
      <c r="Q43">
        <f t="shared" si="3"/>
        <v>24</v>
      </c>
      <c r="R43" t="str">
        <f t="shared" si="4"/>
        <v>Washington Commanders</v>
      </c>
      <c r="S43">
        <f t="shared" si="5"/>
        <v>8</v>
      </c>
      <c r="T43">
        <f t="shared" si="0"/>
        <v>-16</v>
      </c>
      <c r="U43">
        <f>VLOOKUP(R43,RatingsTable,2,FALSE)+HFA-VLOOKUP(P43,RatingsTable,2,FALSE)</f>
        <v>-7.5369139768722144</v>
      </c>
      <c r="V43">
        <f t="shared" si="1"/>
        <v>71.623825034860886</v>
      </c>
    </row>
    <row r="44" spans="1:22" ht="15" x14ac:dyDescent="0.25">
      <c r="A44" s="1">
        <v>3</v>
      </c>
      <c r="B44" s="3" t="s">
        <v>17</v>
      </c>
      <c r="C44" s="4">
        <v>44829</v>
      </c>
      <c r="D44" s="3" t="s">
        <v>52</v>
      </c>
      <c r="E44" s="3" t="s">
        <v>32</v>
      </c>
      <c r="F44" s="3" t="s">
        <v>14</v>
      </c>
      <c r="G44" s="3" t="s">
        <v>44</v>
      </c>
      <c r="H44" s="3" t="s">
        <v>16</v>
      </c>
      <c r="I44" s="3">
        <v>38</v>
      </c>
      <c r="J44" s="3">
        <v>10</v>
      </c>
      <c r="K44" s="3">
        <v>413</v>
      </c>
      <c r="L44" s="3">
        <v>0</v>
      </c>
      <c r="M44" s="3">
        <v>312</v>
      </c>
      <c r="N44" s="3">
        <v>2</v>
      </c>
      <c r="P44" t="str">
        <f t="shared" si="2"/>
        <v>Jacksonville Jaguars</v>
      </c>
      <c r="Q44">
        <f t="shared" si="3"/>
        <v>38</v>
      </c>
      <c r="R44" t="str">
        <f t="shared" si="4"/>
        <v>Los Angeles Chargers</v>
      </c>
      <c r="S44">
        <f t="shared" si="5"/>
        <v>10</v>
      </c>
      <c r="T44">
        <f t="shared" si="0"/>
        <v>-28</v>
      </c>
      <c r="U44">
        <f>VLOOKUP(R44,RatingsTable,2,FALSE)+HFA-VLOOKUP(P44,RatingsTable,2,FALSE)</f>
        <v>-0.54554717461146174</v>
      </c>
      <c r="V44">
        <f t="shared" si="1"/>
        <v>753.74697994148471</v>
      </c>
    </row>
    <row r="45" spans="1:22" ht="15" x14ac:dyDescent="0.25">
      <c r="A45" s="1">
        <v>3</v>
      </c>
      <c r="B45" s="3" t="s">
        <v>17</v>
      </c>
      <c r="C45" s="4">
        <v>44829</v>
      </c>
      <c r="D45" s="3" t="s">
        <v>37</v>
      </c>
      <c r="E45" s="3" t="s">
        <v>20</v>
      </c>
      <c r="F45" s="3" t="s">
        <v>14</v>
      </c>
      <c r="G45" s="3" t="s">
        <v>49</v>
      </c>
      <c r="H45" s="3" t="s">
        <v>16</v>
      </c>
      <c r="I45" s="3">
        <v>27</v>
      </c>
      <c r="J45" s="3">
        <v>23</v>
      </c>
      <c r="K45" s="3">
        <v>386</v>
      </c>
      <c r="L45" s="3">
        <v>2</v>
      </c>
      <c r="M45" s="3">
        <v>420</v>
      </c>
      <c r="N45" s="3">
        <v>1</v>
      </c>
      <c r="P45" t="str">
        <f t="shared" si="2"/>
        <v>Atlanta Falcons</v>
      </c>
      <c r="Q45">
        <f t="shared" si="3"/>
        <v>27</v>
      </c>
      <c r="R45" t="str">
        <f t="shared" si="4"/>
        <v>Seattle Seahawks</v>
      </c>
      <c r="S45">
        <f t="shared" si="5"/>
        <v>23</v>
      </c>
      <c r="T45">
        <f t="shared" si="0"/>
        <v>-4</v>
      </c>
      <c r="U45">
        <f>VLOOKUP(R45,RatingsTable,2,FALSE)+HFA-VLOOKUP(P45,RatingsTable,2,FALSE)</f>
        <v>3.1082982842609281</v>
      </c>
      <c r="V45">
        <f t="shared" si="1"/>
        <v>50.527904498026857</v>
      </c>
    </row>
    <row r="46" spans="1:22" ht="15" x14ac:dyDescent="0.25">
      <c r="A46" s="1">
        <v>3</v>
      </c>
      <c r="B46" s="3" t="s">
        <v>17</v>
      </c>
      <c r="C46" s="4">
        <v>44829</v>
      </c>
      <c r="D46" s="3" t="s">
        <v>37</v>
      </c>
      <c r="E46" s="3" t="s">
        <v>15</v>
      </c>
      <c r="F46" s="3" t="s">
        <v>14</v>
      </c>
      <c r="G46" s="3" t="s">
        <v>39</v>
      </c>
      <c r="H46" s="3" t="s">
        <v>16</v>
      </c>
      <c r="I46" s="3">
        <v>20</v>
      </c>
      <c r="J46" s="3">
        <v>12</v>
      </c>
      <c r="K46" s="3">
        <v>339</v>
      </c>
      <c r="L46" s="3">
        <v>1</v>
      </c>
      <c r="M46" s="3">
        <v>365</v>
      </c>
      <c r="N46" s="3">
        <v>0</v>
      </c>
      <c r="P46" t="str">
        <f t="shared" si="2"/>
        <v>Los Angeles Rams</v>
      </c>
      <c r="Q46">
        <f t="shared" si="3"/>
        <v>20</v>
      </c>
      <c r="R46" t="str">
        <f t="shared" si="4"/>
        <v>Arizona Cardinals</v>
      </c>
      <c r="S46">
        <f t="shared" si="5"/>
        <v>12</v>
      </c>
      <c r="T46">
        <f t="shared" si="0"/>
        <v>-8</v>
      </c>
      <c r="U46">
        <f>VLOOKUP(R46,RatingsTable,2,FALSE)+HFA-VLOOKUP(P46,RatingsTable,2,FALSE)</f>
        <v>6.1293826185965905E-2</v>
      </c>
      <c r="V46">
        <f t="shared" si="1"/>
        <v>64.984458152103983</v>
      </c>
    </row>
    <row r="47" spans="1:22" ht="15" x14ac:dyDescent="0.25">
      <c r="A47" s="1">
        <v>3</v>
      </c>
      <c r="B47" s="3" t="s">
        <v>17</v>
      </c>
      <c r="C47" s="4">
        <v>44829</v>
      </c>
      <c r="D47" s="3" t="s">
        <v>37</v>
      </c>
      <c r="E47" s="3" t="s">
        <v>41</v>
      </c>
      <c r="F47" s="3" t="s">
        <v>14</v>
      </c>
      <c r="G47" s="3" t="s">
        <v>46</v>
      </c>
      <c r="H47" s="3" t="s">
        <v>16</v>
      </c>
      <c r="I47" s="3">
        <v>14</v>
      </c>
      <c r="J47" s="3">
        <v>12</v>
      </c>
      <c r="K47" s="3">
        <v>315</v>
      </c>
      <c r="L47" s="3">
        <v>2</v>
      </c>
      <c r="M47" s="3">
        <v>285</v>
      </c>
      <c r="N47" s="3">
        <v>2</v>
      </c>
      <c r="P47" t="str">
        <f t="shared" si="2"/>
        <v>Green Bay Packers</v>
      </c>
      <c r="Q47">
        <f t="shared" si="3"/>
        <v>14</v>
      </c>
      <c r="R47" t="str">
        <f t="shared" si="4"/>
        <v>Tampa Bay Buccaneers</v>
      </c>
      <c r="S47">
        <f t="shared" si="5"/>
        <v>12</v>
      </c>
      <c r="T47">
        <f t="shared" si="0"/>
        <v>-2</v>
      </c>
      <c r="U47">
        <f>VLOOKUP(R47,RatingsTable,2,FALSE)+HFA-VLOOKUP(P47,RatingsTable,2,FALSE)</f>
        <v>-1.060328984470063</v>
      </c>
      <c r="V47">
        <f t="shared" si="1"/>
        <v>0.88298161742706316</v>
      </c>
    </row>
    <row r="48" spans="1:22" ht="15" x14ac:dyDescent="0.25">
      <c r="A48" s="1">
        <v>3</v>
      </c>
      <c r="B48" s="3" t="s">
        <v>17</v>
      </c>
      <c r="C48" s="4">
        <v>44829</v>
      </c>
      <c r="D48" s="3" t="s">
        <v>12</v>
      </c>
      <c r="E48" s="3" t="s">
        <v>50</v>
      </c>
      <c r="F48" s="3"/>
      <c r="G48" s="3" t="s">
        <v>24</v>
      </c>
      <c r="H48" s="3" t="s">
        <v>16</v>
      </c>
      <c r="I48" s="3">
        <v>11</v>
      </c>
      <c r="J48" s="3">
        <v>10</v>
      </c>
      <c r="K48" s="3">
        <v>261</v>
      </c>
      <c r="L48" s="3">
        <v>0</v>
      </c>
      <c r="M48" s="3">
        <v>267</v>
      </c>
      <c r="N48" s="3">
        <v>3</v>
      </c>
      <c r="P48" t="str">
        <f t="shared" si="2"/>
        <v>San Francisco 49ers</v>
      </c>
      <c r="Q48">
        <f t="shared" si="3"/>
        <v>10</v>
      </c>
      <c r="R48" t="str">
        <f t="shared" si="4"/>
        <v>Denver Broncos</v>
      </c>
      <c r="S48">
        <f t="shared" si="5"/>
        <v>11</v>
      </c>
      <c r="T48">
        <f t="shared" si="0"/>
        <v>1</v>
      </c>
      <c r="U48">
        <f>VLOOKUP(R48,RatingsTable,2,FALSE)+HFA-VLOOKUP(P48,RatingsTable,2,FALSE)</f>
        <v>-10.288868783295676</v>
      </c>
      <c r="V48">
        <f t="shared" si="1"/>
        <v>127.43855840646761</v>
      </c>
    </row>
    <row r="49" spans="1:22" ht="15" x14ac:dyDescent="0.25">
      <c r="A49" s="1">
        <v>3</v>
      </c>
      <c r="B49" s="3" t="s">
        <v>48</v>
      </c>
      <c r="C49" s="4">
        <v>44830</v>
      </c>
      <c r="D49" s="3" t="s">
        <v>51</v>
      </c>
      <c r="E49" s="3" t="s">
        <v>47</v>
      </c>
      <c r="F49" s="3" t="s">
        <v>14</v>
      </c>
      <c r="G49" s="3" t="s">
        <v>42</v>
      </c>
      <c r="H49" s="3" t="s">
        <v>16</v>
      </c>
      <c r="I49" s="3">
        <v>23</v>
      </c>
      <c r="J49" s="3">
        <v>16</v>
      </c>
      <c r="K49" s="3">
        <v>391</v>
      </c>
      <c r="L49" s="3">
        <v>0</v>
      </c>
      <c r="M49" s="3">
        <v>336</v>
      </c>
      <c r="N49" s="3">
        <v>1</v>
      </c>
      <c r="P49" t="str">
        <f t="shared" si="2"/>
        <v>Dallas Cowboys</v>
      </c>
      <c r="Q49">
        <f t="shared" si="3"/>
        <v>23</v>
      </c>
      <c r="R49" t="str">
        <f t="shared" si="4"/>
        <v>New York Giants</v>
      </c>
      <c r="S49">
        <f t="shared" si="5"/>
        <v>16</v>
      </c>
      <c r="T49">
        <f t="shared" si="0"/>
        <v>-7</v>
      </c>
      <c r="U49">
        <f>VLOOKUP(R49,RatingsTable,2,FALSE)+HFA-VLOOKUP(P49,RatingsTable,2,FALSE)</f>
        <v>-5.6879922650101982</v>
      </c>
      <c r="V49">
        <f t="shared" si="1"/>
        <v>1.72136429667307</v>
      </c>
    </row>
    <row r="50" spans="1:22" ht="15" x14ac:dyDescent="0.25">
      <c r="A50" s="1">
        <v>4</v>
      </c>
      <c r="B50" s="3" t="s">
        <v>11</v>
      </c>
      <c r="C50" s="4">
        <v>44833</v>
      </c>
      <c r="D50" s="3" t="s">
        <v>51</v>
      </c>
      <c r="E50" s="3" t="s">
        <v>26</v>
      </c>
      <c r="F50" s="3"/>
      <c r="G50" s="3" t="s">
        <v>33</v>
      </c>
      <c r="H50" s="3" t="s">
        <v>16</v>
      </c>
      <c r="I50" s="3">
        <v>27</v>
      </c>
      <c r="J50" s="3">
        <v>15</v>
      </c>
      <c r="K50" s="3">
        <v>371</v>
      </c>
      <c r="L50" s="3">
        <v>0</v>
      </c>
      <c r="M50" s="3">
        <v>378</v>
      </c>
      <c r="N50" s="3">
        <v>2</v>
      </c>
      <c r="P50" t="str">
        <f t="shared" si="2"/>
        <v>Miami Dolphins</v>
      </c>
      <c r="Q50">
        <f t="shared" si="3"/>
        <v>15</v>
      </c>
      <c r="R50" t="str">
        <f t="shared" si="4"/>
        <v>Cincinnati Bengals</v>
      </c>
      <c r="S50">
        <f t="shared" si="5"/>
        <v>27</v>
      </c>
      <c r="T50">
        <f t="shared" si="0"/>
        <v>12</v>
      </c>
      <c r="U50">
        <f>VLOOKUP(R50,RatingsTable,2,FALSE)+HFA-VLOOKUP(P50,RatingsTable,2,FALSE)</f>
        <v>8.0764042876459463</v>
      </c>
      <c r="V50">
        <f t="shared" si="1"/>
        <v>15.394603314003113</v>
      </c>
    </row>
    <row r="51" spans="1:22" ht="15" x14ac:dyDescent="0.25">
      <c r="A51" s="1">
        <v>4</v>
      </c>
      <c r="B51" s="3" t="s">
        <v>17</v>
      </c>
      <c r="C51" s="4">
        <v>44836</v>
      </c>
      <c r="D51" s="3" t="s">
        <v>55</v>
      </c>
      <c r="E51" s="3" t="s">
        <v>40</v>
      </c>
      <c r="F51" s="3" t="s">
        <v>14</v>
      </c>
      <c r="G51" s="3" t="s">
        <v>19</v>
      </c>
      <c r="H51" s="3" t="s">
        <v>16</v>
      </c>
      <c r="I51" s="3">
        <v>28</v>
      </c>
      <c r="J51" s="3">
        <v>25</v>
      </c>
      <c r="K51" s="3">
        <v>344</v>
      </c>
      <c r="L51" s="3">
        <v>1</v>
      </c>
      <c r="M51" s="3">
        <v>338</v>
      </c>
      <c r="N51" s="3">
        <v>2</v>
      </c>
      <c r="P51" t="str">
        <f t="shared" si="2"/>
        <v>Minnesota Vikings</v>
      </c>
      <c r="Q51">
        <f t="shared" si="3"/>
        <v>28</v>
      </c>
      <c r="R51" t="str">
        <f t="shared" si="4"/>
        <v>New Orleans Saints</v>
      </c>
      <c r="S51">
        <f t="shared" si="5"/>
        <v>25</v>
      </c>
      <c r="T51">
        <f t="shared" si="0"/>
        <v>-3</v>
      </c>
      <c r="U51">
        <f>VLOOKUP(R51,RatingsTable,2,FALSE)+HFA-VLOOKUP(P51,RatingsTable,2,FALSE)</f>
        <v>1.4376595034431636</v>
      </c>
      <c r="V51">
        <f t="shared" si="1"/>
        <v>19.692821868499426</v>
      </c>
    </row>
    <row r="52" spans="1:22" ht="15" x14ac:dyDescent="0.25">
      <c r="A52" s="1">
        <v>4</v>
      </c>
      <c r="B52" s="3" t="s">
        <v>17</v>
      </c>
      <c r="C52" s="4">
        <v>44836</v>
      </c>
      <c r="D52" s="3" t="s">
        <v>18</v>
      </c>
      <c r="E52" s="3" t="s">
        <v>20</v>
      </c>
      <c r="F52" s="3"/>
      <c r="G52" s="3" t="s">
        <v>21</v>
      </c>
      <c r="H52" s="3" t="s">
        <v>16</v>
      </c>
      <c r="I52" s="3">
        <v>23</v>
      </c>
      <c r="J52" s="3">
        <v>20</v>
      </c>
      <c r="K52" s="3">
        <v>333</v>
      </c>
      <c r="L52" s="3">
        <v>1</v>
      </c>
      <c r="M52" s="3">
        <v>403</v>
      </c>
      <c r="N52" s="3">
        <v>2</v>
      </c>
      <c r="P52" t="str">
        <f t="shared" si="2"/>
        <v>Cleveland Browns</v>
      </c>
      <c r="Q52">
        <f t="shared" si="3"/>
        <v>20</v>
      </c>
      <c r="R52" t="str">
        <f t="shared" si="4"/>
        <v>Atlanta Falcons</v>
      </c>
      <c r="S52">
        <f t="shared" si="5"/>
        <v>23</v>
      </c>
      <c r="T52">
        <f t="shared" si="0"/>
        <v>3</v>
      </c>
      <c r="U52">
        <f>VLOOKUP(R52,RatingsTable,2,FALSE)+HFA-VLOOKUP(P52,RatingsTable,2,FALSE)</f>
        <v>-0.10200409293714929</v>
      </c>
      <c r="V52">
        <f t="shared" si="1"/>
        <v>9.6224293925988285</v>
      </c>
    </row>
    <row r="53" spans="1:22" ht="15" x14ac:dyDescent="0.25">
      <c r="A53" s="1">
        <v>4</v>
      </c>
      <c r="B53" s="3" t="s">
        <v>17</v>
      </c>
      <c r="C53" s="4">
        <v>44836</v>
      </c>
      <c r="D53" s="3" t="s">
        <v>18</v>
      </c>
      <c r="E53" s="3" t="s">
        <v>13</v>
      </c>
      <c r="F53" s="3" t="s">
        <v>14</v>
      </c>
      <c r="G53" s="3" t="s">
        <v>35</v>
      </c>
      <c r="H53" s="3" t="s">
        <v>16</v>
      </c>
      <c r="I53" s="3">
        <v>23</v>
      </c>
      <c r="J53" s="3">
        <v>20</v>
      </c>
      <c r="K53" s="3">
        <v>326</v>
      </c>
      <c r="L53" s="3">
        <v>2</v>
      </c>
      <c r="M53" s="3">
        <v>296</v>
      </c>
      <c r="N53" s="3">
        <v>2</v>
      </c>
      <c r="P53" t="str">
        <f t="shared" si="2"/>
        <v>Buffalo Bills</v>
      </c>
      <c r="Q53">
        <f t="shared" si="3"/>
        <v>23</v>
      </c>
      <c r="R53" t="str">
        <f t="shared" si="4"/>
        <v>Baltimore Ravens</v>
      </c>
      <c r="S53">
        <f t="shared" si="5"/>
        <v>20</v>
      </c>
      <c r="T53">
        <f t="shared" si="0"/>
        <v>-3</v>
      </c>
      <c r="U53">
        <f>VLOOKUP(R53,RatingsTable,2,FALSE)+HFA-VLOOKUP(P53,RatingsTable,2,FALSE)</f>
        <v>-4.0836961039760364</v>
      </c>
      <c r="V53">
        <f t="shared" si="1"/>
        <v>1.1743972457728404</v>
      </c>
    </row>
    <row r="54" spans="1:22" ht="15" x14ac:dyDescent="0.25">
      <c r="A54" s="1">
        <v>4</v>
      </c>
      <c r="B54" s="3" t="s">
        <v>17</v>
      </c>
      <c r="C54" s="4">
        <v>44836</v>
      </c>
      <c r="D54" s="3" t="s">
        <v>18</v>
      </c>
      <c r="E54" s="3" t="s">
        <v>42</v>
      </c>
      <c r="F54" s="3"/>
      <c r="G54" s="3" t="s">
        <v>23</v>
      </c>
      <c r="H54" s="3" t="s">
        <v>16</v>
      </c>
      <c r="I54" s="3">
        <v>20</v>
      </c>
      <c r="J54" s="3">
        <v>12</v>
      </c>
      <c r="K54" s="3">
        <v>333</v>
      </c>
      <c r="L54" s="3">
        <v>2</v>
      </c>
      <c r="M54" s="3">
        <v>304</v>
      </c>
      <c r="N54" s="3">
        <v>3</v>
      </c>
      <c r="P54" t="str">
        <f t="shared" si="2"/>
        <v>Chicago Bears</v>
      </c>
      <c r="Q54">
        <f t="shared" si="3"/>
        <v>12</v>
      </c>
      <c r="R54" t="str">
        <f t="shared" si="4"/>
        <v>New York Giants</v>
      </c>
      <c r="S54">
        <f t="shared" si="5"/>
        <v>20</v>
      </c>
      <c r="T54">
        <f t="shared" si="0"/>
        <v>8</v>
      </c>
      <c r="U54">
        <f>VLOOKUP(R54,RatingsTable,2,FALSE)+HFA-VLOOKUP(P54,RatingsTable,2,FALSE)</f>
        <v>7.8654252078151554</v>
      </c>
      <c r="V54">
        <f t="shared" si="1"/>
        <v>1.8110374691594107E-2</v>
      </c>
    </row>
    <row r="55" spans="1:22" ht="15" x14ac:dyDescent="0.25">
      <c r="A55" s="1">
        <v>4</v>
      </c>
      <c r="B55" s="3" t="s">
        <v>17</v>
      </c>
      <c r="C55" s="4">
        <v>44836</v>
      </c>
      <c r="D55" s="3" t="s">
        <v>18</v>
      </c>
      <c r="E55" s="3" t="s">
        <v>43</v>
      </c>
      <c r="F55" s="3" t="s">
        <v>14</v>
      </c>
      <c r="G55" s="3" t="s">
        <v>28</v>
      </c>
      <c r="H55" s="3" t="s">
        <v>16</v>
      </c>
      <c r="I55" s="3">
        <v>24</v>
      </c>
      <c r="J55" s="3">
        <v>17</v>
      </c>
      <c r="K55" s="3">
        <v>243</v>
      </c>
      <c r="L55" s="3">
        <v>0</v>
      </c>
      <c r="M55" s="3">
        <v>365</v>
      </c>
      <c r="N55" s="3">
        <v>3</v>
      </c>
      <c r="P55" t="str">
        <f t="shared" si="2"/>
        <v>Tennessee Titans</v>
      </c>
      <c r="Q55">
        <f t="shared" si="3"/>
        <v>24</v>
      </c>
      <c r="R55" t="str">
        <f t="shared" si="4"/>
        <v>Indianapolis Colts</v>
      </c>
      <c r="S55">
        <f t="shared" si="5"/>
        <v>17</v>
      </c>
      <c r="T55">
        <f t="shared" si="0"/>
        <v>-7</v>
      </c>
      <c r="U55">
        <f>VLOOKUP(R55,RatingsTable,2,FALSE)+HFA-VLOOKUP(P55,RatingsTable,2,FALSE)</f>
        <v>-2.9239780068747465</v>
      </c>
      <c r="V55">
        <f t="shared" si="1"/>
        <v>16.613955288440767</v>
      </c>
    </row>
    <row r="56" spans="1:22" ht="15" x14ac:dyDescent="0.25">
      <c r="A56" s="1">
        <v>4</v>
      </c>
      <c r="B56" s="3" t="s">
        <v>17</v>
      </c>
      <c r="C56" s="4">
        <v>44836</v>
      </c>
      <c r="D56" s="3" t="s">
        <v>18</v>
      </c>
      <c r="E56" s="3" t="s">
        <v>47</v>
      </c>
      <c r="F56" s="3"/>
      <c r="G56" s="3" t="s">
        <v>31</v>
      </c>
      <c r="H56" s="3" t="s">
        <v>16</v>
      </c>
      <c r="I56" s="3">
        <v>25</v>
      </c>
      <c r="J56" s="3">
        <v>10</v>
      </c>
      <c r="K56" s="3">
        <v>279</v>
      </c>
      <c r="L56" s="3">
        <v>0</v>
      </c>
      <c r="M56" s="3">
        <v>297</v>
      </c>
      <c r="N56" s="3">
        <v>2</v>
      </c>
      <c r="P56" t="str">
        <f t="shared" si="2"/>
        <v>Washington Commanders</v>
      </c>
      <c r="Q56">
        <f t="shared" si="3"/>
        <v>10</v>
      </c>
      <c r="R56" t="str">
        <f t="shared" si="4"/>
        <v>Dallas Cowboys</v>
      </c>
      <c r="S56">
        <f t="shared" si="5"/>
        <v>25</v>
      </c>
      <c r="T56">
        <f t="shared" si="0"/>
        <v>15</v>
      </c>
      <c r="U56">
        <f>VLOOKUP(R56,RatingsTable,2,FALSE)+HFA-VLOOKUP(P56,RatingsTable,2,FALSE)</f>
        <v>9.7601251687145236</v>
      </c>
      <c r="V56">
        <f t="shared" si="1"/>
        <v>27.456288247539</v>
      </c>
    </row>
    <row r="57" spans="1:22" ht="15" x14ac:dyDescent="0.25">
      <c r="A57" s="1">
        <v>4</v>
      </c>
      <c r="B57" s="3" t="s">
        <v>17</v>
      </c>
      <c r="C57" s="4">
        <v>44836</v>
      </c>
      <c r="D57" s="3" t="s">
        <v>18</v>
      </c>
      <c r="E57" s="3" t="s">
        <v>49</v>
      </c>
      <c r="F57" s="3" t="s">
        <v>14</v>
      </c>
      <c r="G57" s="3" t="s">
        <v>30</v>
      </c>
      <c r="H57" s="3" t="s">
        <v>16</v>
      </c>
      <c r="I57" s="3">
        <v>48</v>
      </c>
      <c r="J57" s="3">
        <v>45</v>
      </c>
      <c r="K57" s="3">
        <v>555</v>
      </c>
      <c r="L57" s="3">
        <v>1</v>
      </c>
      <c r="M57" s="3">
        <v>520</v>
      </c>
      <c r="N57" s="3">
        <v>2</v>
      </c>
      <c r="P57" t="str">
        <f t="shared" si="2"/>
        <v>Seattle Seahawks</v>
      </c>
      <c r="Q57">
        <f t="shared" si="3"/>
        <v>48</v>
      </c>
      <c r="R57" t="str">
        <f t="shared" si="4"/>
        <v>Detroit Lions</v>
      </c>
      <c r="S57">
        <f t="shared" si="5"/>
        <v>45</v>
      </c>
      <c r="T57">
        <f t="shared" si="0"/>
        <v>-3</v>
      </c>
      <c r="U57">
        <f>VLOOKUP(R57,RatingsTable,2,FALSE)+HFA-VLOOKUP(P57,RatingsTable,2,FALSE)</f>
        <v>5.2948810546459875</v>
      </c>
      <c r="V57">
        <f t="shared" si="1"/>
        <v>68.805051710724925</v>
      </c>
    </row>
    <row r="58" spans="1:22" ht="15" x14ac:dyDescent="0.25">
      <c r="A58" s="1">
        <v>4</v>
      </c>
      <c r="B58" s="3" t="s">
        <v>17</v>
      </c>
      <c r="C58" s="4">
        <v>44836</v>
      </c>
      <c r="D58" s="3" t="s">
        <v>18</v>
      </c>
      <c r="E58" s="3" t="s">
        <v>44</v>
      </c>
      <c r="F58" s="3" t="s">
        <v>14</v>
      </c>
      <c r="G58" s="3" t="s">
        <v>27</v>
      </c>
      <c r="H58" s="3" t="s">
        <v>16</v>
      </c>
      <c r="I58" s="3">
        <v>34</v>
      </c>
      <c r="J58" s="3">
        <v>24</v>
      </c>
      <c r="K58" s="3">
        <v>419</v>
      </c>
      <c r="L58" s="3">
        <v>1</v>
      </c>
      <c r="M58" s="3">
        <v>346</v>
      </c>
      <c r="N58" s="3">
        <v>2</v>
      </c>
      <c r="P58" t="str">
        <f t="shared" si="2"/>
        <v>Los Angeles Chargers</v>
      </c>
      <c r="Q58">
        <f t="shared" si="3"/>
        <v>34</v>
      </c>
      <c r="R58" t="str">
        <f t="shared" si="4"/>
        <v>Houston Texans</v>
      </c>
      <c r="S58">
        <f t="shared" si="5"/>
        <v>24</v>
      </c>
      <c r="T58">
        <f t="shared" si="0"/>
        <v>-10</v>
      </c>
      <c r="U58">
        <f>VLOOKUP(R58,RatingsTable,2,FALSE)+HFA-VLOOKUP(P58,RatingsTable,2,FALSE)</f>
        <v>-5.4432861908784451</v>
      </c>
      <c r="V58">
        <f t="shared" si="1"/>
        <v>20.763640738239069</v>
      </c>
    </row>
    <row r="59" spans="1:22" ht="15" x14ac:dyDescent="0.25">
      <c r="A59" s="1">
        <v>4</v>
      </c>
      <c r="B59" s="3" t="s">
        <v>17</v>
      </c>
      <c r="C59" s="4">
        <v>44836</v>
      </c>
      <c r="D59" s="3" t="s">
        <v>18</v>
      </c>
      <c r="E59" s="3" t="s">
        <v>29</v>
      </c>
      <c r="F59" s="3"/>
      <c r="G59" s="3" t="s">
        <v>32</v>
      </c>
      <c r="H59" s="3" t="s">
        <v>16</v>
      </c>
      <c r="I59" s="3">
        <v>29</v>
      </c>
      <c r="J59" s="3">
        <v>21</v>
      </c>
      <c r="K59" s="3">
        <v>401</v>
      </c>
      <c r="L59" s="3">
        <v>1</v>
      </c>
      <c r="M59" s="3">
        <v>219</v>
      </c>
      <c r="N59" s="3">
        <v>5</v>
      </c>
      <c r="P59" t="str">
        <f t="shared" si="2"/>
        <v>Jacksonville Jaguars</v>
      </c>
      <c r="Q59">
        <f t="shared" si="3"/>
        <v>21</v>
      </c>
      <c r="R59" t="str">
        <f t="shared" si="4"/>
        <v>Philadelphia Eagles</v>
      </c>
      <c r="S59">
        <f t="shared" si="5"/>
        <v>29</v>
      </c>
      <c r="T59">
        <f t="shared" si="0"/>
        <v>8</v>
      </c>
      <c r="U59">
        <f>VLOOKUP(R59,RatingsTable,2,FALSE)+HFA-VLOOKUP(P59,RatingsTable,2,FALSE)</f>
        <v>9.1932321063107914</v>
      </c>
      <c r="V59">
        <f t="shared" si="1"/>
        <v>1.4238028595308876</v>
      </c>
    </row>
    <row r="60" spans="1:22" ht="15" x14ac:dyDescent="0.25">
      <c r="A60" s="1">
        <v>4</v>
      </c>
      <c r="B60" s="3" t="s">
        <v>17</v>
      </c>
      <c r="C60" s="4">
        <v>44836</v>
      </c>
      <c r="D60" s="3" t="s">
        <v>18</v>
      </c>
      <c r="E60" s="3" t="s">
        <v>36</v>
      </c>
      <c r="F60" s="3" t="s">
        <v>14</v>
      </c>
      <c r="G60" s="3" t="s">
        <v>25</v>
      </c>
      <c r="H60" s="3" t="s">
        <v>16</v>
      </c>
      <c r="I60" s="3">
        <v>24</v>
      </c>
      <c r="J60" s="3">
        <v>20</v>
      </c>
      <c r="K60" s="3">
        <v>348</v>
      </c>
      <c r="L60" s="3">
        <v>2</v>
      </c>
      <c r="M60" s="3">
        <v>297</v>
      </c>
      <c r="N60" s="3">
        <v>4</v>
      </c>
      <c r="P60" t="str">
        <f t="shared" si="2"/>
        <v>New York Jets</v>
      </c>
      <c r="Q60">
        <f t="shared" si="3"/>
        <v>24</v>
      </c>
      <c r="R60" t="str">
        <f t="shared" si="4"/>
        <v>Pittsburgh Steelers</v>
      </c>
      <c r="S60">
        <f t="shared" si="5"/>
        <v>20</v>
      </c>
      <c r="T60">
        <f t="shared" si="0"/>
        <v>-4</v>
      </c>
      <c r="U60">
        <f>VLOOKUP(R60,RatingsTable,2,FALSE)+HFA-VLOOKUP(P60,RatingsTable,2,FALSE)</f>
        <v>0.83733238877319083</v>
      </c>
      <c r="V60">
        <f t="shared" si="1"/>
        <v>23.399784639474142</v>
      </c>
    </row>
    <row r="61" spans="1:22" ht="15" x14ac:dyDescent="0.25">
      <c r="A61" s="1">
        <v>4</v>
      </c>
      <c r="B61" s="3" t="s">
        <v>17</v>
      </c>
      <c r="C61" s="4">
        <v>44836</v>
      </c>
      <c r="D61" s="3" t="s">
        <v>52</v>
      </c>
      <c r="E61" s="3" t="s">
        <v>39</v>
      </c>
      <c r="F61" s="3" t="s">
        <v>14</v>
      </c>
      <c r="G61" s="3" t="s">
        <v>22</v>
      </c>
      <c r="H61" s="3" t="s">
        <v>16</v>
      </c>
      <c r="I61" s="3">
        <v>26</v>
      </c>
      <c r="J61" s="3">
        <v>16</v>
      </c>
      <c r="K61" s="3">
        <v>338</v>
      </c>
      <c r="L61" s="3">
        <v>1</v>
      </c>
      <c r="M61" s="3">
        <v>220</v>
      </c>
      <c r="N61" s="3">
        <v>3</v>
      </c>
      <c r="P61" t="str">
        <f t="shared" si="2"/>
        <v>Arizona Cardinals</v>
      </c>
      <c r="Q61">
        <f t="shared" si="3"/>
        <v>26</v>
      </c>
      <c r="R61" t="str">
        <f t="shared" si="4"/>
        <v>Carolina Panthers</v>
      </c>
      <c r="S61">
        <f t="shared" si="5"/>
        <v>16</v>
      </c>
      <c r="T61">
        <f t="shared" si="0"/>
        <v>-10</v>
      </c>
      <c r="U61">
        <f>VLOOKUP(R61,RatingsTable,2,FALSE)+HFA-VLOOKUP(P61,RatingsTable,2,FALSE)</f>
        <v>6.0893657698051822</v>
      </c>
      <c r="V61">
        <f t="shared" si="1"/>
        <v>258.86769087457878</v>
      </c>
    </row>
    <row r="62" spans="1:22" ht="15" x14ac:dyDescent="0.25">
      <c r="A62" s="1">
        <v>4</v>
      </c>
      <c r="B62" s="3" t="s">
        <v>17</v>
      </c>
      <c r="C62" s="4">
        <v>44836</v>
      </c>
      <c r="D62" s="3" t="s">
        <v>37</v>
      </c>
      <c r="E62" s="3" t="s">
        <v>45</v>
      </c>
      <c r="F62" s="3"/>
      <c r="G62" s="3" t="s">
        <v>50</v>
      </c>
      <c r="H62" s="3" t="s">
        <v>16</v>
      </c>
      <c r="I62" s="3">
        <v>32</v>
      </c>
      <c r="J62" s="3">
        <v>23</v>
      </c>
      <c r="K62" s="3">
        <v>385</v>
      </c>
      <c r="L62" s="3">
        <v>0</v>
      </c>
      <c r="M62" s="3">
        <v>299</v>
      </c>
      <c r="N62" s="3">
        <v>1</v>
      </c>
      <c r="P62" t="str">
        <f t="shared" si="2"/>
        <v>Denver Broncos</v>
      </c>
      <c r="Q62">
        <f t="shared" si="3"/>
        <v>23</v>
      </c>
      <c r="R62" t="str">
        <f t="shared" si="4"/>
        <v>Las Vegas Raiders</v>
      </c>
      <c r="S62">
        <f t="shared" si="5"/>
        <v>32</v>
      </c>
      <c r="T62">
        <f t="shared" si="0"/>
        <v>9</v>
      </c>
      <c r="U62">
        <f>VLOOKUP(R62,RatingsTable,2,FALSE)+HFA-VLOOKUP(P62,RatingsTable,2,FALSE)</f>
        <v>4.4126944395124656</v>
      </c>
      <c r="V62">
        <f t="shared" si="1"/>
        <v>21.043372305279853</v>
      </c>
    </row>
    <row r="63" spans="1:22" ht="15" x14ac:dyDescent="0.25">
      <c r="A63" s="1">
        <v>4</v>
      </c>
      <c r="B63" s="3" t="s">
        <v>17</v>
      </c>
      <c r="C63" s="4">
        <v>44836</v>
      </c>
      <c r="D63" s="3" t="s">
        <v>37</v>
      </c>
      <c r="E63" s="3" t="s">
        <v>41</v>
      </c>
      <c r="F63" s="3"/>
      <c r="G63" s="3" t="s">
        <v>34</v>
      </c>
      <c r="H63" s="3" t="s">
        <v>16</v>
      </c>
      <c r="I63" s="3">
        <v>27</v>
      </c>
      <c r="J63" s="3">
        <v>24</v>
      </c>
      <c r="K63" s="3">
        <v>443</v>
      </c>
      <c r="L63" s="3">
        <v>2</v>
      </c>
      <c r="M63" s="3">
        <v>271</v>
      </c>
      <c r="N63" s="3">
        <v>1</v>
      </c>
      <c r="P63" t="str">
        <f t="shared" si="2"/>
        <v>New England Patriots</v>
      </c>
      <c r="Q63">
        <f t="shared" si="3"/>
        <v>24</v>
      </c>
      <c r="R63" t="str">
        <f t="shared" si="4"/>
        <v>Green Bay Packers</v>
      </c>
      <c r="S63">
        <f t="shared" si="5"/>
        <v>27</v>
      </c>
      <c r="T63">
        <f t="shared" si="0"/>
        <v>3</v>
      </c>
      <c r="U63">
        <f>VLOOKUP(R63,RatingsTable,2,FALSE)+HFA-VLOOKUP(P63,RatingsTable,2,FALSE)</f>
        <v>0.45064468344283259</v>
      </c>
      <c r="V63">
        <f t="shared" si="1"/>
        <v>6.499212530058295</v>
      </c>
    </row>
    <row r="64" spans="1:22" ht="15" x14ac:dyDescent="0.25">
      <c r="A64" s="1">
        <v>4</v>
      </c>
      <c r="B64" s="3" t="s">
        <v>17</v>
      </c>
      <c r="C64" s="4">
        <v>44836</v>
      </c>
      <c r="D64" s="3" t="s">
        <v>12</v>
      </c>
      <c r="E64" s="3" t="s">
        <v>38</v>
      </c>
      <c r="F64" s="3" t="s">
        <v>14</v>
      </c>
      <c r="G64" s="3" t="s">
        <v>46</v>
      </c>
      <c r="H64" s="3" t="s">
        <v>16</v>
      </c>
      <c r="I64" s="3">
        <v>41</v>
      </c>
      <c r="J64" s="3">
        <v>31</v>
      </c>
      <c r="K64" s="3">
        <v>417</v>
      </c>
      <c r="L64" s="3">
        <v>1</v>
      </c>
      <c r="M64" s="3">
        <v>376</v>
      </c>
      <c r="N64" s="3">
        <v>2</v>
      </c>
      <c r="P64" t="str">
        <f t="shared" si="2"/>
        <v>Kansas City Chiefs</v>
      </c>
      <c r="Q64">
        <f t="shared" si="3"/>
        <v>41</v>
      </c>
      <c r="R64" t="str">
        <f t="shared" si="4"/>
        <v>Tampa Bay Buccaneers</v>
      </c>
      <c r="S64">
        <f t="shared" si="5"/>
        <v>31</v>
      </c>
      <c r="T64">
        <f t="shared" si="0"/>
        <v>-10</v>
      </c>
      <c r="U64">
        <f>VLOOKUP(R64,RatingsTable,2,FALSE)+HFA-VLOOKUP(P64,RatingsTable,2,FALSE)</f>
        <v>-7.0271712619131641</v>
      </c>
      <c r="V64">
        <f t="shared" si="1"/>
        <v>8.8377107059949687</v>
      </c>
    </row>
    <row r="65" spans="1:22" ht="15" x14ac:dyDescent="0.25">
      <c r="A65" s="1">
        <v>4</v>
      </c>
      <c r="B65" s="3" t="s">
        <v>48</v>
      </c>
      <c r="C65" s="4">
        <v>44837</v>
      </c>
      <c r="D65" s="3" t="s">
        <v>51</v>
      </c>
      <c r="E65" s="3" t="s">
        <v>24</v>
      </c>
      <c r="F65" s="3"/>
      <c r="G65" s="3" t="s">
        <v>15</v>
      </c>
      <c r="H65" s="3" t="s">
        <v>16</v>
      </c>
      <c r="I65" s="3">
        <v>24</v>
      </c>
      <c r="J65" s="3">
        <v>9</v>
      </c>
      <c r="K65" s="3">
        <v>327</v>
      </c>
      <c r="L65" s="3">
        <v>0</v>
      </c>
      <c r="M65" s="3">
        <v>257</v>
      </c>
      <c r="N65" s="3">
        <v>2</v>
      </c>
      <c r="P65" t="str">
        <f t="shared" si="2"/>
        <v>Los Angeles Rams</v>
      </c>
      <c r="Q65">
        <f t="shared" si="3"/>
        <v>9</v>
      </c>
      <c r="R65" t="str">
        <f t="shared" si="4"/>
        <v>San Francisco 49ers</v>
      </c>
      <c r="S65">
        <f t="shared" si="5"/>
        <v>24</v>
      </c>
      <c r="T65">
        <f t="shared" si="0"/>
        <v>15</v>
      </c>
      <c r="U65">
        <f>VLOOKUP(R65,RatingsTable,2,FALSE)+HFA-VLOOKUP(P65,RatingsTable,2,FALSE)</f>
        <v>13.679361379889023</v>
      </c>
      <c r="V65">
        <f t="shared" si="1"/>
        <v>1.7440863649286242</v>
      </c>
    </row>
    <row r="66" spans="1:22" ht="15" x14ac:dyDescent="0.25">
      <c r="A66" s="1">
        <v>5</v>
      </c>
      <c r="B66" s="3" t="s">
        <v>11</v>
      </c>
      <c r="C66" s="4">
        <v>44840</v>
      </c>
      <c r="D66" s="3" t="s">
        <v>51</v>
      </c>
      <c r="E66" s="3" t="s">
        <v>28</v>
      </c>
      <c r="F66" s="3" t="s">
        <v>14</v>
      </c>
      <c r="G66" s="3" t="s">
        <v>50</v>
      </c>
      <c r="H66" s="3" t="s">
        <v>16</v>
      </c>
      <c r="I66" s="3">
        <v>12</v>
      </c>
      <c r="J66" s="3">
        <v>9</v>
      </c>
      <c r="K66" s="3">
        <v>306</v>
      </c>
      <c r="L66" s="3">
        <v>2</v>
      </c>
      <c r="M66" s="3">
        <v>375</v>
      </c>
      <c r="N66" s="3">
        <v>2</v>
      </c>
      <c r="P66" t="str">
        <f t="shared" si="2"/>
        <v>Indianapolis Colts</v>
      </c>
      <c r="Q66">
        <f t="shared" si="3"/>
        <v>12</v>
      </c>
      <c r="R66" t="str">
        <f t="shared" si="4"/>
        <v>Denver Broncos</v>
      </c>
      <c r="S66">
        <f t="shared" si="5"/>
        <v>9</v>
      </c>
      <c r="T66">
        <f t="shared" si="0"/>
        <v>-3</v>
      </c>
      <c r="U66">
        <f>VLOOKUP(R66,RatingsTable,2,FALSE)+HFA-VLOOKUP(P66,RatingsTable,2,FALSE)</f>
        <v>5.386733055411014</v>
      </c>
      <c r="V66">
        <f t="shared" si="1"/>
        <v>70.337291342723759</v>
      </c>
    </row>
    <row r="67" spans="1:22" ht="15" x14ac:dyDescent="0.25">
      <c r="A67" s="1">
        <v>5</v>
      </c>
      <c r="B67" s="3" t="s">
        <v>17</v>
      </c>
      <c r="C67" s="4">
        <v>44843</v>
      </c>
      <c r="D67" s="3" t="s">
        <v>55</v>
      </c>
      <c r="E67" s="3" t="s">
        <v>42</v>
      </c>
      <c r="F67" s="3" t="s">
        <v>14</v>
      </c>
      <c r="G67" s="3" t="s">
        <v>41</v>
      </c>
      <c r="H67" s="3" t="s">
        <v>16</v>
      </c>
      <c r="I67" s="3">
        <v>27</v>
      </c>
      <c r="J67" s="3">
        <v>22</v>
      </c>
      <c r="K67" s="3">
        <v>338</v>
      </c>
      <c r="L67" s="3">
        <v>0</v>
      </c>
      <c r="M67" s="3">
        <v>301</v>
      </c>
      <c r="N67" s="3">
        <v>0</v>
      </c>
      <c r="P67" t="str">
        <f t="shared" si="2"/>
        <v>New York Giants</v>
      </c>
      <c r="Q67">
        <f t="shared" si="3"/>
        <v>27</v>
      </c>
      <c r="R67" t="str">
        <f t="shared" si="4"/>
        <v>Green Bay Packers</v>
      </c>
      <c r="S67">
        <f t="shared" si="5"/>
        <v>22</v>
      </c>
      <c r="T67">
        <f t="shared" ref="T67:T130" si="6">S67-Q67</f>
        <v>-5</v>
      </c>
      <c r="U67">
        <f>VLOOKUP(R67,RatingsTable,2,FALSE)+HFA-VLOOKUP(P67,RatingsTable,2,FALSE)</f>
        <v>2.9321735544876013</v>
      </c>
      <c r="V67">
        <f t="shared" ref="V67:V130" si="7">(T67-U67)^2</f>
        <v>62.919377298512465</v>
      </c>
    </row>
    <row r="68" spans="1:22" ht="15" x14ac:dyDescent="0.25">
      <c r="A68" s="1">
        <v>5</v>
      </c>
      <c r="B68" s="3" t="s">
        <v>17</v>
      </c>
      <c r="C68" s="4">
        <v>44843</v>
      </c>
      <c r="D68" s="3" t="s">
        <v>18</v>
      </c>
      <c r="E68" s="3" t="s">
        <v>46</v>
      </c>
      <c r="F68" s="3"/>
      <c r="G68" s="3" t="s">
        <v>20</v>
      </c>
      <c r="H68" s="3" t="s">
        <v>16</v>
      </c>
      <c r="I68" s="3">
        <v>21</v>
      </c>
      <c r="J68" s="3">
        <v>15</v>
      </c>
      <c r="K68" s="3">
        <v>420</v>
      </c>
      <c r="L68" s="3">
        <v>0</v>
      </c>
      <c r="M68" s="3">
        <v>261</v>
      </c>
      <c r="N68" s="3">
        <v>0</v>
      </c>
      <c r="P68" t="str">
        <f t="shared" ref="P68:P131" si="8">IF(F68="@",E68,G68)</f>
        <v>Atlanta Falcons</v>
      </c>
      <c r="Q68">
        <f t="shared" ref="Q68:Q131" si="9">IF(F68="@",I68,J68)</f>
        <v>15</v>
      </c>
      <c r="R68" t="str">
        <f t="shared" ref="R68:R131" si="10">IF(F68="@",G68,E68)</f>
        <v>Tampa Bay Buccaneers</v>
      </c>
      <c r="S68">
        <f t="shared" ref="S68:S131" si="11">IF(F68="@",J68,I68)</f>
        <v>21</v>
      </c>
      <c r="T68">
        <f t="shared" si="6"/>
        <v>6</v>
      </c>
      <c r="U68">
        <f>VLOOKUP(R68,RatingsTable,2,FALSE)+HFA-VLOOKUP(P68,RatingsTable,2,FALSE)</f>
        <v>1.4142903892935359</v>
      </c>
      <c r="V68">
        <f t="shared" si="7"/>
        <v>21.028732633725635</v>
      </c>
    </row>
    <row r="69" spans="1:22" ht="15" x14ac:dyDescent="0.25">
      <c r="A69" s="1">
        <v>5</v>
      </c>
      <c r="B69" s="3" t="s">
        <v>17</v>
      </c>
      <c r="C69" s="4">
        <v>44843</v>
      </c>
      <c r="D69" s="3" t="s">
        <v>18</v>
      </c>
      <c r="E69" s="3" t="s">
        <v>13</v>
      </c>
      <c r="F69" s="3"/>
      <c r="G69" s="3" t="s">
        <v>25</v>
      </c>
      <c r="H69" s="3" t="s">
        <v>16</v>
      </c>
      <c r="I69" s="3">
        <v>38</v>
      </c>
      <c r="J69" s="3">
        <v>3</v>
      </c>
      <c r="K69" s="3">
        <v>552</v>
      </c>
      <c r="L69" s="3">
        <v>2</v>
      </c>
      <c r="M69" s="3">
        <v>364</v>
      </c>
      <c r="N69" s="3">
        <v>2</v>
      </c>
      <c r="P69" t="str">
        <f t="shared" si="8"/>
        <v>Pittsburgh Steelers</v>
      </c>
      <c r="Q69">
        <f t="shared" si="9"/>
        <v>3</v>
      </c>
      <c r="R69" t="str">
        <f t="shared" si="10"/>
        <v>Buffalo Bills</v>
      </c>
      <c r="S69">
        <f t="shared" si="11"/>
        <v>38</v>
      </c>
      <c r="T69">
        <f t="shared" si="6"/>
        <v>35</v>
      </c>
      <c r="U69">
        <f>VLOOKUP(R69,RatingsTable,2,FALSE)+HFA-VLOOKUP(P69,RatingsTable,2,FALSE)</f>
        <v>11.873520916440032</v>
      </c>
      <c r="V69">
        <f t="shared" si="7"/>
        <v>534.83403480233665</v>
      </c>
    </row>
    <row r="70" spans="1:22" ht="15" x14ac:dyDescent="0.25">
      <c r="A70" s="1">
        <v>5</v>
      </c>
      <c r="B70" s="3" t="s">
        <v>17</v>
      </c>
      <c r="C70" s="4">
        <v>44843</v>
      </c>
      <c r="D70" s="3" t="s">
        <v>18</v>
      </c>
      <c r="E70" s="3" t="s">
        <v>40</v>
      </c>
      <c r="F70" s="3"/>
      <c r="G70" s="3" t="s">
        <v>23</v>
      </c>
      <c r="H70" s="3" t="s">
        <v>16</v>
      </c>
      <c r="I70" s="3">
        <v>29</v>
      </c>
      <c r="J70" s="3">
        <v>22</v>
      </c>
      <c r="K70" s="3">
        <v>429</v>
      </c>
      <c r="L70" s="3">
        <v>1</v>
      </c>
      <c r="M70" s="3">
        <v>271</v>
      </c>
      <c r="N70" s="3">
        <v>1</v>
      </c>
      <c r="P70" t="str">
        <f t="shared" si="8"/>
        <v>Chicago Bears</v>
      </c>
      <c r="Q70">
        <f t="shared" si="9"/>
        <v>22</v>
      </c>
      <c r="R70" t="str">
        <f t="shared" si="10"/>
        <v>Minnesota Vikings</v>
      </c>
      <c r="S70">
        <f t="shared" si="11"/>
        <v>29</v>
      </c>
      <c r="T70">
        <f t="shared" si="6"/>
        <v>7</v>
      </c>
      <c r="U70">
        <f>VLOOKUP(R70,RatingsTable,2,FALSE)+HFA-VLOOKUP(P70,RatingsTable,2,FALSE)</f>
        <v>7.8992188730779391</v>
      </c>
      <c r="V70">
        <f t="shared" si="7"/>
        <v>0.80859458169955878</v>
      </c>
    </row>
    <row r="71" spans="1:22" ht="15" x14ac:dyDescent="0.25">
      <c r="A71" s="1">
        <v>5</v>
      </c>
      <c r="B71" s="3" t="s">
        <v>17</v>
      </c>
      <c r="C71" s="4">
        <v>44843</v>
      </c>
      <c r="D71" s="3" t="s">
        <v>18</v>
      </c>
      <c r="E71" s="3" t="s">
        <v>44</v>
      </c>
      <c r="F71" s="3" t="s">
        <v>14</v>
      </c>
      <c r="G71" s="3" t="s">
        <v>21</v>
      </c>
      <c r="H71" s="3" t="s">
        <v>16</v>
      </c>
      <c r="I71" s="3">
        <v>30</v>
      </c>
      <c r="J71" s="3">
        <v>28</v>
      </c>
      <c r="K71" s="3">
        <v>465</v>
      </c>
      <c r="L71" s="3">
        <v>0</v>
      </c>
      <c r="M71" s="3">
        <v>443</v>
      </c>
      <c r="N71" s="3">
        <v>1</v>
      </c>
      <c r="P71" t="str">
        <f t="shared" si="8"/>
        <v>Los Angeles Chargers</v>
      </c>
      <c r="Q71">
        <f t="shared" si="9"/>
        <v>30</v>
      </c>
      <c r="R71" t="str">
        <f t="shared" si="10"/>
        <v>Cleveland Browns</v>
      </c>
      <c r="S71">
        <f t="shared" si="11"/>
        <v>28</v>
      </c>
      <c r="T71">
        <f t="shared" si="6"/>
        <v>-2</v>
      </c>
      <c r="U71">
        <f>VLOOKUP(R71,RatingsTable,2,FALSE)+HFA-VLOOKUP(P71,RatingsTable,2,FALSE)</f>
        <v>2.7858560194942639</v>
      </c>
      <c r="V71">
        <f t="shared" si="7"/>
        <v>22.904417839329479</v>
      </c>
    </row>
    <row r="72" spans="1:22" ht="15" x14ac:dyDescent="0.25">
      <c r="A72" s="1">
        <v>5</v>
      </c>
      <c r="B72" s="3" t="s">
        <v>17</v>
      </c>
      <c r="C72" s="4">
        <v>44843</v>
      </c>
      <c r="D72" s="3" t="s">
        <v>18</v>
      </c>
      <c r="E72" s="3" t="s">
        <v>34</v>
      </c>
      <c r="F72" s="3"/>
      <c r="G72" s="3" t="s">
        <v>30</v>
      </c>
      <c r="H72" s="3" t="s">
        <v>16</v>
      </c>
      <c r="I72" s="3">
        <v>29</v>
      </c>
      <c r="J72" s="3">
        <v>0</v>
      </c>
      <c r="K72" s="3">
        <v>364</v>
      </c>
      <c r="L72" s="3">
        <v>1</v>
      </c>
      <c r="M72" s="3">
        <v>312</v>
      </c>
      <c r="N72" s="3">
        <v>2</v>
      </c>
      <c r="P72" t="str">
        <f t="shared" si="8"/>
        <v>Detroit Lions</v>
      </c>
      <c r="Q72">
        <f t="shared" si="9"/>
        <v>0</v>
      </c>
      <c r="R72" t="str">
        <f t="shared" si="10"/>
        <v>New England Patriots</v>
      </c>
      <c r="S72">
        <f t="shared" si="11"/>
        <v>29</v>
      </c>
      <c r="T72">
        <f t="shared" si="6"/>
        <v>29</v>
      </c>
      <c r="U72">
        <f>VLOOKUP(R72,RatingsTable,2,FALSE)+HFA-VLOOKUP(P72,RatingsTable,2,FALSE)</f>
        <v>1.7161962752563524</v>
      </c>
      <c r="V72">
        <f t="shared" si="7"/>
        <v>744.40594569033544</v>
      </c>
    </row>
    <row r="73" spans="1:22" ht="15" x14ac:dyDescent="0.25">
      <c r="A73" s="1">
        <v>5</v>
      </c>
      <c r="B73" s="3" t="s">
        <v>17</v>
      </c>
      <c r="C73" s="4">
        <v>44843</v>
      </c>
      <c r="D73" s="3" t="s">
        <v>18</v>
      </c>
      <c r="E73" s="3" t="s">
        <v>27</v>
      </c>
      <c r="F73" s="3" t="s">
        <v>14</v>
      </c>
      <c r="G73" s="3" t="s">
        <v>32</v>
      </c>
      <c r="H73" s="3" t="s">
        <v>16</v>
      </c>
      <c r="I73" s="3">
        <v>13</v>
      </c>
      <c r="J73" s="3">
        <v>6</v>
      </c>
      <c r="K73" s="3">
        <v>248</v>
      </c>
      <c r="L73" s="3">
        <v>0</v>
      </c>
      <c r="M73" s="3">
        <v>422</v>
      </c>
      <c r="N73" s="3">
        <v>2</v>
      </c>
      <c r="P73" t="str">
        <f t="shared" si="8"/>
        <v>Houston Texans</v>
      </c>
      <c r="Q73">
        <f t="shared" si="9"/>
        <v>13</v>
      </c>
      <c r="R73" t="str">
        <f t="shared" si="10"/>
        <v>Jacksonville Jaguars</v>
      </c>
      <c r="S73">
        <f t="shared" si="11"/>
        <v>6</v>
      </c>
      <c r="T73">
        <f t="shared" si="6"/>
        <v>-7</v>
      </c>
      <c r="U73">
        <f>VLOOKUP(R73,RatingsTable,2,FALSE)+HFA-VLOOKUP(P73,RatingsTable,2,FALSE)</f>
        <v>12.060384058371785</v>
      </c>
      <c r="V73">
        <f t="shared" si="7"/>
        <v>363.29824045263325</v>
      </c>
    </row>
    <row r="74" spans="1:22" ht="15" x14ac:dyDescent="0.25">
      <c r="A74" s="1">
        <v>5</v>
      </c>
      <c r="B74" s="3" t="s">
        <v>17</v>
      </c>
      <c r="C74" s="4">
        <v>44843</v>
      </c>
      <c r="D74" s="3" t="s">
        <v>18</v>
      </c>
      <c r="E74" s="3" t="s">
        <v>36</v>
      </c>
      <c r="F74" s="3"/>
      <c r="G74" s="3" t="s">
        <v>33</v>
      </c>
      <c r="H74" s="3" t="s">
        <v>16</v>
      </c>
      <c r="I74" s="3">
        <v>40</v>
      </c>
      <c r="J74" s="3">
        <v>17</v>
      </c>
      <c r="K74" s="3">
        <v>322</v>
      </c>
      <c r="L74" s="3">
        <v>0</v>
      </c>
      <c r="M74" s="3">
        <v>295</v>
      </c>
      <c r="N74" s="3">
        <v>2</v>
      </c>
      <c r="P74" t="str">
        <f t="shared" si="8"/>
        <v>Miami Dolphins</v>
      </c>
      <c r="Q74">
        <f t="shared" si="9"/>
        <v>17</v>
      </c>
      <c r="R74" t="str">
        <f t="shared" si="10"/>
        <v>New York Jets</v>
      </c>
      <c r="S74">
        <f t="shared" si="11"/>
        <v>40</v>
      </c>
      <c r="T74">
        <f t="shared" si="6"/>
        <v>23</v>
      </c>
      <c r="U74">
        <f>VLOOKUP(R74,RatingsTable,2,FALSE)+HFA-VLOOKUP(P74,RatingsTable,2,FALSE)</f>
        <v>0.60939716379202014</v>
      </c>
      <c r="V74">
        <f t="shared" si="7"/>
        <v>501.33909536880481</v>
      </c>
    </row>
    <row r="75" spans="1:22" ht="15" x14ac:dyDescent="0.25">
      <c r="A75" s="1">
        <v>5</v>
      </c>
      <c r="B75" s="3" t="s">
        <v>17</v>
      </c>
      <c r="C75" s="4">
        <v>44843</v>
      </c>
      <c r="D75" s="3" t="s">
        <v>18</v>
      </c>
      <c r="E75" s="3" t="s">
        <v>19</v>
      </c>
      <c r="F75" s="3"/>
      <c r="G75" s="3" t="s">
        <v>49</v>
      </c>
      <c r="H75" s="3" t="s">
        <v>16</v>
      </c>
      <c r="I75" s="3">
        <v>39</v>
      </c>
      <c r="J75" s="3">
        <v>32</v>
      </c>
      <c r="K75" s="3">
        <v>438</v>
      </c>
      <c r="L75" s="3">
        <v>2</v>
      </c>
      <c r="M75" s="3">
        <v>396</v>
      </c>
      <c r="N75" s="3">
        <v>1</v>
      </c>
      <c r="P75" t="str">
        <f t="shared" si="8"/>
        <v>Seattle Seahawks</v>
      </c>
      <c r="Q75">
        <f t="shared" si="9"/>
        <v>32</v>
      </c>
      <c r="R75" t="str">
        <f t="shared" si="10"/>
        <v>New Orleans Saints</v>
      </c>
      <c r="S75">
        <f t="shared" si="11"/>
        <v>39</v>
      </c>
      <c r="T75">
        <f t="shared" si="6"/>
        <v>7</v>
      </c>
      <c r="U75">
        <f>VLOOKUP(R75,RatingsTable,2,FALSE)+HFA-VLOOKUP(P75,RatingsTable,2,FALSE)</f>
        <v>1.9533011656422683</v>
      </c>
      <c r="V75">
        <f t="shared" si="7"/>
        <v>25.469169124707687</v>
      </c>
    </row>
    <row r="76" spans="1:22" ht="15" x14ac:dyDescent="0.25">
      <c r="A76" s="1">
        <v>5</v>
      </c>
      <c r="B76" s="3" t="s">
        <v>17</v>
      </c>
      <c r="C76" s="4">
        <v>44843</v>
      </c>
      <c r="D76" s="3" t="s">
        <v>18</v>
      </c>
      <c r="E76" s="3" t="s">
        <v>43</v>
      </c>
      <c r="F76" s="3" t="s">
        <v>14</v>
      </c>
      <c r="G76" s="3" t="s">
        <v>31</v>
      </c>
      <c r="H76" s="3" t="s">
        <v>16</v>
      </c>
      <c r="I76" s="3">
        <v>21</v>
      </c>
      <c r="J76" s="3">
        <v>17</v>
      </c>
      <c r="K76" s="3">
        <v>241</v>
      </c>
      <c r="L76" s="3">
        <v>0</v>
      </c>
      <c r="M76" s="3">
        <v>385</v>
      </c>
      <c r="N76" s="3">
        <v>1</v>
      </c>
      <c r="P76" t="str">
        <f t="shared" si="8"/>
        <v>Tennessee Titans</v>
      </c>
      <c r="Q76">
        <f t="shared" si="9"/>
        <v>21</v>
      </c>
      <c r="R76" t="str">
        <f t="shared" si="10"/>
        <v>Washington Commanders</v>
      </c>
      <c r="S76">
        <f t="shared" si="11"/>
        <v>17</v>
      </c>
      <c r="T76">
        <f t="shared" si="6"/>
        <v>-4</v>
      </c>
      <c r="U76">
        <f>VLOOKUP(R76,RatingsTable,2,FALSE)+HFA-VLOOKUP(P76,RatingsTable,2,FALSE)</f>
        <v>4.8210047546196666</v>
      </c>
      <c r="V76">
        <f t="shared" si="7"/>
        <v>77.810124881022759</v>
      </c>
    </row>
    <row r="77" spans="1:22" ht="15" x14ac:dyDescent="0.25">
      <c r="A77" s="1">
        <v>5</v>
      </c>
      <c r="B77" s="3" t="s">
        <v>17</v>
      </c>
      <c r="C77" s="4">
        <v>44843</v>
      </c>
      <c r="D77" s="3" t="s">
        <v>52</v>
      </c>
      <c r="E77" s="3" t="s">
        <v>24</v>
      </c>
      <c r="F77" s="3" t="s">
        <v>14</v>
      </c>
      <c r="G77" s="3" t="s">
        <v>22</v>
      </c>
      <c r="H77" s="3" t="s">
        <v>16</v>
      </c>
      <c r="I77" s="3">
        <v>37</v>
      </c>
      <c r="J77" s="3">
        <v>15</v>
      </c>
      <c r="K77" s="3">
        <v>397</v>
      </c>
      <c r="L77" s="3">
        <v>1</v>
      </c>
      <c r="M77" s="3">
        <v>308</v>
      </c>
      <c r="N77" s="3">
        <v>1</v>
      </c>
      <c r="P77" t="str">
        <f t="shared" si="8"/>
        <v>San Francisco 49ers</v>
      </c>
      <c r="Q77">
        <f t="shared" si="9"/>
        <v>37</v>
      </c>
      <c r="R77" t="str">
        <f t="shared" si="10"/>
        <v>Carolina Panthers</v>
      </c>
      <c r="S77">
        <f t="shared" si="11"/>
        <v>15</v>
      </c>
      <c r="T77">
        <f t="shared" si="6"/>
        <v>-22</v>
      </c>
      <c r="U77">
        <f>VLOOKUP(R77,RatingsTable,2,FALSE)+HFA-VLOOKUP(P77,RatingsTable,2,FALSE)</f>
        <v>-7.528701783897878</v>
      </c>
      <c r="V77">
        <f t="shared" si="7"/>
        <v>209.41847205936045</v>
      </c>
    </row>
    <row r="78" spans="1:22" ht="15" x14ac:dyDescent="0.25">
      <c r="A78" s="1">
        <v>5</v>
      </c>
      <c r="B78" s="3" t="s">
        <v>17</v>
      </c>
      <c r="C78" s="4">
        <v>44843</v>
      </c>
      <c r="D78" s="3" t="s">
        <v>37</v>
      </c>
      <c r="E78" s="3" t="s">
        <v>29</v>
      </c>
      <c r="F78" s="3" t="s">
        <v>14</v>
      </c>
      <c r="G78" s="3" t="s">
        <v>39</v>
      </c>
      <c r="H78" s="3" t="s">
        <v>16</v>
      </c>
      <c r="I78" s="3">
        <v>20</v>
      </c>
      <c r="J78" s="3">
        <v>17</v>
      </c>
      <c r="K78" s="3">
        <v>357</v>
      </c>
      <c r="L78" s="3">
        <v>0</v>
      </c>
      <c r="M78" s="3">
        <v>363</v>
      </c>
      <c r="N78" s="3">
        <v>1</v>
      </c>
      <c r="P78" t="str">
        <f t="shared" si="8"/>
        <v>Philadelphia Eagles</v>
      </c>
      <c r="Q78">
        <f t="shared" si="9"/>
        <v>20</v>
      </c>
      <c r="R78" t="str">
        <f t="shared" si="10"/>
        <v>Arizona Cardinals</v>
      </c>
      <c r="S78">
        <f t="shared" si="11"/>
        <v>17</v>
      </c>
      <c r="T78">
        <f t="shared" si="6"/>
        <v>-3</v>
      </c>
      <c r="U78">
        <f>VLOOKUP(R78,RatingsTable,2,FALSE)+HFA-VLOOKUP(P78,RatingsTable,2,FALSE)</f>
        <v>-13.224362453362998</v>
      </c>
      <c r="V78">
        <f t="shared" si="7"/>
        <v>104.53758757773902</v>
      </c>
    </row>
    <row r="79" spans="1:22" ht="15" x14ac:dyDescent="0.25">
      <c r="A79" s="1">
        <v>5</v>
      </c>
      <c r="B79" s="3" t="s">
        <v>17</v>
      </c>
      <c r="C79" s="4">
        <v>44843</v>
      </c>
      <c r="D79" s="3" t="s">
        <v>37</v>
      </c>
      <c r="E79" s="3" t="s">
        <v>47</v>
      </c>
      <c r="F79" s="3" t="s">
        <v>14</v>
      </c>
      <c r="G79" s="3" t="s">
        <v>15</v>
      </c>
      <c r="H79" s="3" t="s">
        <v>16</v>
      </c>
      <c r="I79" s="3">
        <v>22</v>
      </c>
      <c r="J79" s="3">
        <v>10</v>
      </c>
      <c r="K79" s="3">
        <v>239</v>
      </c>
      <c r="L79" s="3">
        <v>0</v>
      </c>
      <c r="M79" s="3">
        <v>323</v>
      </c>
      <c r="N79" s="3">
        <v>3</v>
      </c>
      <c r="P79" t="str">
        <f t="shared" si="8"/>
        <v>Dallas Cowboys</v>
      </c>
      <c r="Q79">
        <f t="shared" si="9"/>
        <v>22</v>
      </c>
      <c r="R79" t="str">
        <f t="shared" si="10"/>
        <v>Los Angeles Rams</v>
      </c>
      <c r="S79">
        <f t="shared" si="11"/>
        <v>10</v>
      </c>
      <c r="T79">
        <f t="shared" si="6"/>
        <v>-12</v>
      </c>
      <c r="U79">
        <f>VLOOKUP(R79,RatingsTable,2,FALSE)+HFA-VLOOKUP(P79,RatingsTable,2,FALSE)</f>
        <v>-9.4373167785093965</v>
      </c>
      <c r="V79">
        <f t="shared" si="7"/>
        <v>6.5673452937094572</v>
      </c>
    </row>
    <row r="80" spans="1:22" ht="15" x14ac:dyDescent="0.25">
      <c r="A80" s="1">
        <v>5</v>
      </c>
      <c r="B80" s="3" t="s">
        <v>17</v>
      </c>
      <c r="C80" s="4">
        <v>44843</v>
      </c>
      <c r="D80" s="3" t="s">
        <v>12</v>
      </c>
      <c r="E80" s="3" t="s">
        <v>35</v>
      </c>
      <c r="F80" s="3"/>
      <c r="G80" s="3" t="s">
        <v>26</v>
      </c>
      <c r="H80" s="3" t="s">
        <v>16</v>
      </c>
      <c r="I80" s="3">
        <v>19</v>
      </c>
      <c r="J80" s="3">
        <v>17</v>
      </c>
      <c r="K80" s="3">
        <v>325</v>
      </c>
      <c r="L80" s="3">
        <v>1</v>
      </c>
      <c r="M80" s="3">
        <v>291</v>
      </c>
      <c r="N80" s="3">
        <v>1</v>
      </c>
      <c r="P80" t="str">
        <f t="shared" si="8"/>
        <v>Cincinnati Bengals</v>
      </c>
      <c r="Q80">
        <f t="shared" si="9"/>
        <v>17</v>
      </c>
      <c r="R80" t="str">
        <f t="shared" si="10"/>
        <v>Baltimore Ravens</v>
      </c>
      <c r="S80">
        <f t="shared" si="11"/>
        <v>19</v>
      </c>
      <c r="T80">
        <f t="shared" si="6"/>
        <v>2</v>
      </c>
      <c r="U80">
        <f>VLOOKUP(R80,RatingsTable,2,FALSE)+HFA-VLOOKUP(P80,RatingsTable,2,FALSE)</f>
        <v>-2.8875503845379917</v>
      </c>
      <c r="V80">
        <f t="shared" si="7"/>
        <v>23.888148761397471</v>
      </c>
    </row>
    <row r="81" spans="1:22" ht="15" x14ac:dyDescent="0.25">
      <c r="A81" s="1">
        <v>5</v>
      </c>
      <c r="B81" s="3" t="s">
        <v>48</v>
      </c>
      <c r="C81" s="4">
        <v>44844</v>
      </c>
      <c r="D81" s="3" t="s">
        <v>51</v>
      </c>
      <c r="E81" s="3" t="s">
        <v>38</v>
      </c>
      <c r="F81" s="3"/>
      <c r="G81" s="3" t="s">
        <v>45</v>
      </c>
      <c r="H81" s="3" t="s">
        <v>16</v>
      </c>
      <c r="I81" s="3">
        <v>30</v>
      </c>
      <c r="J81" s="3">
        <v>29</v>
      </c>
      <c r="K81" s="3">
        <v>368</v>
      </c>
      <c r="L81" s="3">
        <v>0</v>
      </c>
      <c r="M81" s="3">
        <v>378</v>
      </c>
      <c r="N81" s="3">
        <v>0</v>
      </c>
      <c r="P81" t="str">
        <f t="shared" si="8"/>
        <v>Las Vegas Raiders</v>
      </c>
      <c r="Q81">
        <f t="shared" si="9"/>
        <v>29</v>
      </c>
      <c r="R81" t="str">
        <f t="shared" si="10"/>
        <v>Kansas City Chiefs</v>
      </c>
      <c r="S81">
        <f t="shared" si="11"/>
        <v>30</v>
      </c>
      <c r="T81">
        <f t="shared" si="6"/>
        <v>1</v>
      </c>
      <c r="U81">
        <f>VLOOKUP(R81,RatingsTable,2,FALSE)+HFA-VLOOKUP(P81,RatingsTable,2,FALSE)</f>
        <v>10.916704002205961</v>
      </c>
      <c r="V81">
        <f t="shared" si="7"/>
        <v>98.34101826736773</v>
      </c>
    </row>
    <row r="82" spans="1:22" ht="15" x14ac:dyDescent="0.25">
      <c r="A82" s="1">
        <v>6</v>
      </c>
      <c r="B82" s="3" t="s">
        <v>11</v>
      </c>
      <c r="C82" s="4">
        <v>44847</v>
      </c>
      <c r="D82" s="3" t="s">
        <v>51</v>
      </c>
      <c r="E82" s="3" t="s">
        <v>31</v>
      </c>
      <c r="F82" s="3" t="s">
        <v>14</v>
      </c>
      <c r="G82" s="3" t="s">
        <v>23</v>
      </c>
      <c r="H82" s="3" t="s">
        <v>16</v>
      </c>
      <c r="I82" s="3">
        <v>12</v>
      </c>
      <c r="J82" s="3">
        <v>7</v>
      </c>
      <c r="K82" s="3">
        <v>214</v>
      </c>
      <c r="L82" s="3">
        <v>0</v>
      </c>
      <c r="M82" s="3">
        <v>391</v>
      </c>
      <c r="N82" s="3">
        <v>2</v>
      </c>
      <c r="P82" t="str">
        <f t="shared" si="8"/>
        <v>Washington Commanders</v>
      </c>
      <c r="Q82">
        <f t="shared" si="9"/>
        <v>12</v>
      </c>
      <c r="R82" t="str">
        <f t="shared" si="10"/>
        <v>Chicago Bears</v>
      </c>
      <c r="S82">
        <f t="shared" si="11"/>
        <v>7</v>
      </c>
      <c r="T82">
        <f t="shared" si="6"/>
        <v>-5</v>
      </c>
      <c r="U82">
        <f>VLOOKUP(R82,RatingsTable,2,FALSE)+HFA-VLOOKUP(P82,RatingsTable,2,FALSE)</f>
        <v>-3.7932923041108295</v>
      </c>
      <c r="V82">
        <f t="shared" si="7"/>
        <v>1.4561434633181507</v>
      </c>
    </row>
    <row r="83" spans="1:22" ht="15" x14ac:dyDescent="0.25">
      <c r="A83" s="1">
        <v>6</v>
      </c>
      <c r="B83" s="3" t="s">
        <v>17</v>
      </c>
      <c r="C83" s="4">
        <v>44850</v>
      </c>
      <c r="D83" s="3" t="s">
        <v>18</v>
      </c>
      <c r="E83" s="3" t="s">
        <v>20</v>
      </c>
      <c r="F83" s="3"/>
      <c r="G83" s="3" t="s">
        <v>24</v>
      </c>
      <c r="H83" s="3" t="s">
        <v>16</v>
      </c>
      <c r="I83" s="3">
        <v>28</v>
      </c>
      <c r="J83" s="3">
        <v>14</v>
      </c>
      <c r="K83" s="3">
        <v>289</v>
      </c>
      <c r="L83" s="3">
        <v>0</v>
      </c>
      <c r="M83" s="3">
        <v>346</v>
      </c>
      <c r="N83" s="3">
        <v>3</v>
      </c>
      <c r="P83" t="str">
        <f t="shared" si="8"/>
        <v>San Francisco 49ers</v>
      </c>
      <c r="Q83">
        <f t="shared" si="9"/>
        <v>14</v>
      </c>
      <c r="R83" t="str">
        <f t="shared" si="10"/>
        <v>Atlanta Falcons</v>
      </c>
      <c r="S83">
        <f t="shared" si="11"/>
        <v>28</v>
      </c>
      <c r="T83">
        <f t="shared" si="6"/>
        <v>14</v>
      </c>
      <c r="U83">
        <f>VLOOKUP(R83,RatingsTable,2,FALSE)+HFA-VLOOKUP(P83,RatingsTable,2,FALSE)</f>
        <v>-7.4486324547051996</v>
      </c>
      <c r="V83">
        <f t="shared" si="7"/>
        <v>460.04383417703315</v>
      </c>
    </row>
    <row r="84" spans="1:22" ht="15" x14ac:dyDescent="0.25">
      <c r="A84" s="1">
        <v>6</v>
      </c>
      <c r="B84" s="3" t="s">
        <v>17</v>
      </c>
      <c r="C84" s="4">
        <v>44850</v>
      </c>
      <c r="D84" s="3" t="s">
        <v>18</v>
      </c>
      <c r="E84" s="3" t="s">
        <v>26</v>
      </c>
      <c r="F84" s="3" t="s">
        <v>14</v>
      </c>
      <c r="G84" s="3" t="s">
        <v>19</v>
      </c>
      <c r="H84" s="3" t="s">
        <v>16</v>
      </c>
      <c r="I84" s="3">
        <v>30</v>
      </c>
      <c r="J84" s="3">
        <v>26</v>
      </c>
      <c r="K84" s="3">
        <v>348</v>
      </c>
      <c r="L84" s="3">
        <v>1</v>
      </c>
      <c r="M84" s="3">
        <v>399</v>
      </c>
      <c r="N84" s="3">
        <v>0</v>
      </c>
      <c r="P84" t="str">
        <f t="shared" si="8"/>
        <v>Cincinnati Bengals</v>
      </c>
      <c r="Q84">
        <f t="shared" si="9"/>
        <v>30</v>
      </c>
      <c r="R84" t="str">
        <f t="shared" si="10"/>
        <v>New Orleans Saints</v>
      </c>
      <c r="S84">
        <f t="shared" si="11"/>
        <v>26</v>
      </c>
      <c r="T84">
        <f t="shared" si="6"/>
        <v>-4</v>
      </c>
      <c r="U84">
        <f>VLOOKUP(R84,RatingsTable,2,FALSE)+HFA-VLOOKUP(P84,RatingsTable,2,FALSE)</f>
        <v>-7.1997541876975095</v>
      </c>
      <c r="V84">
        <f t="shared" si="7"/>
        <v>10.238426861687749</v>
      </c>
    </row>
    <row r="85" spans="1:22" ht="15" x14ac:dyDescent="0.25">
      <c r="A85" s="1">
        <v>6</v>
      </c>
      <c r="B85" s="3" t="s">
        <v>17</v>
      </c>
      <c r="C85" s="4">
        <v>44850</v>
      </c>
      <c r="D85" s="3" t="s">
        <v>18</v>
      </c>
      <c r="E85" s="3" t="s">
        <v>34</v>
      </c>
      <c r="F85" s="3" t="s">
        <v>14</v>
      </c>
      <c r="G85" s="3" t="s">
        <v>21</v>
      </c>
      <c r="H85" s="3" t="s">
        <v>16</v>
      </c>
      <c r="I85" s="3">
        <v>38</v>
      </c>
      <c r="J85" s="3">
        <v>15</v>
      </c>
      <c r="K85" s="3">
        <v>399</v>
      </c>
      <c r="L85" s="3">
        <v>1</v>
      </c>
      <c r="M85" s="3">
        <v>328</v>
      </c>
      <c r="N85" s="3">
        <v>4</v>
      </c>
      <c r="P85" t="str">
        <f t="shared" si="8"/>
        <v>New England Patriots</v>
      </c>
      <c r="Q85">
        <f t="shared" si="9"/>
        <v>38</v>
      </c>
      <c r="R85" t="str">
        <f t="shared" si="10"/>
        <v>Cleveland Browns</v>
      </c>
      <c r="S85">
        <f t="shared" si="11"/>
        <v>15</v>
      </c>
      <c r="T85">
        <f t="shared" si="6"/>
        <v>-23</v>
      </c>
      <c r="U85">
        <f>VLOOKUP(R85,RatingsTable,2,FALSE)+HFA-VLOOKUP(P85,RatingsTable,2,FALSE)</f>
        <v>0.10187963357700869</v>
      </c>
      <c r="V85">
        <f t="shared" si="7"/>
        <v>533.69684260428028</v>
      </c>
    </row>
    <row r="86" spans="1:22" ht="15" x14ac:dyDescent="0.25">
      <c r="A86" s="1">
        <v>6</v>
      </c>
      <c r="B86" s="3" t="s">
        <v>17</v>
      </c>
      <c r="C86" s="4">
        <v>44850</v>
      </c>
      <c r="D86" s="3" t="s">
        <v>18</v>
      </c>
      <c r="E86" s="3" t="s">
        <v>28</v>
      </c>
      <c r="F86" s="3"/>
      <c r="G86" s="3" t="s">
        <v>32</v>
      </c>
      <c r="H86" s="3" t="s">
        <v>16</v>
      </c>
      <c r="I86" s="3">
        <v>34</v>
      </c>
      <c r="J86" s="3">
        <v>27</v>
      </c>
      <c r="K86" s="3">
        <v>434</v>
      </c>
      <c r="L86" s="3">
        <v>0</v>
      </c>
      <c r="M86" s="3">
        <v>379</v>
      </c>
      <c r="N86" s="3">
        <v>1</v>
      </c>
      <c r="P86" t="str">
        <f t="shared" si="8"/>
        <v>Jacksonville Jaguars</v>
      </c>
      <c r="Q86">
        <f t="shared" si="9"/>
        <v>27</v>
      </c>
      <c r="R86" t="str">
        <f t="shared" si="10"/>
        <v>Indianapolis Colts</v>
      </c>
      <c r="S86">
        <f t="shared" si="11"/>
        <v>34</v>
      </c>
      <c r="T86">
        <f t="shared" si="6"/>
        <v>7</v>
      </c>
      <c r="U86">
        <f>VLOOKUP(R86,RatingsTable,2,FALSE)+HFA-VLOOKUP(P86,RatingsTable,2,FALSE)</f>
        <v>-8.1125148630164627</v>
      </c>
      <c r="V86">
        <f t="shared" si="7"/>
        <v>228.38810548489349</v>
      </c>
    </row>
    <row r="87" spans="1:22" ht="15" x14ac:dyDescent="0.25">
      <c r="A87" s="1">
        <v>6</v>
      </c>
      <c r="B87" s="3" t="s">
        <v>17</v>
      </c>
      <c r="C87" s="4">
        <v>44850</v>
      </c>
      <c r="D87" s="3" t="s">
        <v>18</v>
      </c>
      <c r="E87" s="3" t="s">
        <v>36</v>
      </c>
      <c r="F87" s="3" t="s">
        <v>14</v>
      </c>
      <c r="G87" s="3" t="s">
        <v>41</v>
      </c>
      <c r="H87" s="3" t="s">
        <v>16</v>
      </c>
      <c r="I87" s="3">
        <v>27</v>
      </c>
      <c r="J87" s="3">
        <v>10</v>
      </c>
      <c r="K87" s="3">
        <v>278</v>
      </c>
      <c r="L87" s="3">
        <v>0</v>
      </c>
      <c r="M87" s="3">
        <v>278</v>
      </c>
      <c r="N87" s="3">
        <v>1</v>
      </c>
      <c r="P87" t="str">
        <f t="shared" si="8"/>
        <v>New York Jets</v>
      </c>
      <c r="Q87">
        <f t="shared" si="9"/>
        <v>27</v>
      </c>
      <c r="R87" t="str">
        <f t="shared" si="10"/>
        <v>Green Bay Packers</v>
      </c>
      <c r="S87">
        <f t="shared" si="11"/>
        <v>10</v>
      </c>
      <c r="T87">
        <f t="shared" si="6"/>
        <v>-17</v>
      </c>
      <c r="U87">
        <f>VLOOKUP(R87,RatingsTable,2,FALSE)+HFA-VLOOKUP(P87,RatingsTable,2,FALSE)</f>
        <v>1.7279733219380704</v>
      </c>
      <c r="V87">
        <f t="shared" si="7"/>
        <v>350.73698474722403</v>
      </c>
    </row>
    <row r="88" spans="1:22" ht="15" x14ac:dyDescent="0.25">
      <c r="A88" s="1">
        <v>6</v>
      </c>
      <c r="B88" s="3" t="s">
        <v>17</v>
      </c>
      <c r="C88" s="4">
        <v>44850</v>
      </c>
      <c r="D88" s="3" t="s">
        <v>18</v>
      </c>
      <c r="E88" s="3" t="s">
        <v>40</v>
      </c>
      <c r="F88" s="3" t="s">
        <v>14</v>
      </c>
      <c r="G88" s="3" t="s">
        <v>33</v>
      </c>
      <c r="H88" s="3" t="s">
        <v>16</v>
      </c>
      <c r="I88" s="3">
        <v>24</v>
      </c>
      <c r="J88" s="3">
        <v>16</v>
      </c>
      <c r="K88" s="3">
        <v>234</v>
      </c>
      <c r="L88" s="3">
        <v>0</v>
      </c>
      <c r="M88" s="3">
        <v>458</v>
      </c>
      <c r="N88" s="3">
        <v>3</v>
      </c>
      <c r="P88" t="str">
        <f t="shared" si="8"/>
        <v>Minnesota Vikings</v>
      </c>
      <c r="Q88">
        <f t="shared" si="9"/>
        <v>24</v>
      </c>
      <c r="R88" t="str">
        <f t="shared" si="10"/>
        <v>Miami Dolphins</v>
      </c>
      <c r="S88">
        <f t="shared" si="11"/>
        <v>16</v>
      </c>
      <c r="T88">
        <f t="shared" si="6"/>
        <v>-8</v>
      </c>
      <c r="U88">
        <f>VLOOKUP(R88,RatingsTable,2,FALSE)+HFA-VLOOKUP(P88,RatingsTable,2,FALSE)</f>
        <v>4.6087098654159773</v>
      </c>
      <c r="V88">
        <f t="shared" si="7"/>
        <v>158.97956447023822</v>
      </c>
    </row>
    <row r="89" spans="1:22" ht="15" x14ac:dyDescent="0.25">
      <c r="A89" s="1">
        <v>6</v>
      </c>
      <c r="B89" s="3" t="s">
        <v>17</v>
      </c>
      <c r="C89" s="4">
        <v>44850</v>
      </c>
      <c r="D89" s="3" t="s">
        <v>18</v>
      </c>
      <c r="E89" s="3" t="s">
        <v>42</v>
      </c>
      <c r="F89" s="3"/>
      <c r="G89" s="3" t="s">
        <v>35</v>
      </c>
      <c r="H89" s="3" t="s">
        <v>16</v>
      </c>
      <c r="I89" s="3">
        <v>24</v>
      </c>
      <c r="J89" s="3">
        <v>20</v>
      </c>
      <c r="K89" s="3">
        <v>238</v>
      </c>
      <c r="L89" s="3">
        <v>1</v>
      </c>
      <c r="M89" s="3">
        <v>406</v>
      </c>
      <c r="N89" s="3">
        <v>2</v>
      </c>
      <c r="P89" t="str">
        <f t="shared" si="8"/>
        <v>Baltimore Ravens</v>
      </c>
      <c r="Q89">
        <f t="shared" si="9"/>
        <v>20</v>
      </c>
      <c r="R89" t="str">
        <f t="shared" si="10"/>
        <v>New York Giants</v>
      </c>
      <c r="S89">
        <f t="shared" si="11"/>
        <v>24</v>
      </c>
      <c r="T89">
        <f t="shared" si="6"/>
        <v>4</v>
      </c>
      <c r="U89">
        <f>VLOOKUP(R89,RatingsTable,2,FALSE)+HFA-VLOOKUP(P89,RatingsTable,2,FALSE)</f>
        <v>-1.7359565099442138</v>
      </c>
      <c r="V89">
        <f t="shared" si="7"/>
        <v>32.901197083971404</v>
      </c>
    </row>
    <row r="90" spans="1:22" ht="15" x14ac:dyDescent="0.25">
      <c r="A90" s="1">
        <v>6</v>
      </c>
      <c r="B90" s="3" t="s">
        <v>17</v>
      </c>
      <c r="C90" s="4">
        <v>44850</v>
      </c>
      <c r="D90" s="3" t="s">
        <v>18</v>
      </c>
      <c r="E90" s="3" t="s">
        <v>25</v>
      </c>
      <c r="F90" s="3"/>
      <c r="G90" s="3" t="s">
        <v>46</v>
      </c>
      <c r="H90" s="3" t="s">
        <v>16</v>
      </c>
      <c r="I90" s="3">
        <v>20</v>
      </c>
      <c r="J90" s="3">
        <v>18</v>
      </c>
      <c r="K90" s="3">
        <v>270</v>
      </c>
      <c r="L90" s="3">
        <v>0</v>
      </c>
      <c r="M90" s="3">
        <v>304</v>
      </c>
      <c r="N90" s="3">
        <v>0</v>
      </c>
      <c r="P90" t="str">
        <f t="shared" si="8"/>
        <v>Tampa Bay Buccaneers</v>
      </c>
      <c r="Q90">
        <f t="shared" si="9"/>
        <v>18</v>
      </c>
      <c r="R90" t="str">
        <f t="shared" si="10"/>
        <v>Pittsburgh Steelers</v>
      </c>
      <c r="S90">
        <f t="shared" si="11"/>
        <v>20</v>
      </c>
      <c r="T90">
        <f t="shared" si="6"/>
        <v>2</v>
      </c>
      <c r="U90">
        <f>VLOOKUP(R90,RatingsTable,2,FALSE)+HFA-VLOOKUP(P90,RatingsTable,2,FALSE)</f>
        <v>4.2173885132264344</v>
      </c>
      <c r="V90">
        <f t="shared" si="7"/>
        <v>4.9168118185885374</v>
      </c>
    </row>
    <row r="91" spans="1:22" ht="15" x14ac:dyDescent="0.25">
      <c r="A91" s="1">
        <v>6</v>
      </c>
      <c r="B91" s="3" t="s">
        <v>17</v>
      </c>
      <c r="C91" s="4">
        <v>44850</v>
      </c>
      <c r="D91" s="3" t="s">
        <v>52</v>
      </c>
      <c r="E91" s="3" t="s">
        <v>15</v>
      </c>
      <c r="F91" s="3"/>
      <c r="G91" s="3" t="s">
        <v>22</v>
      </c>
      <c r="H91" s="3" t="s">
        <v>16</v>
      </c>
      <c r="I91" s="3">
        <v>24</v>
      </c>
      <c r="J91" s="3">
        <v>10</v>
      </c>
      <c r="K91" s="3">
        <v>360</v>
      </c>
      <c r="L91" s="3">
        <v>1</v>
      </c>
      <c r="M91" s="3">
        <v>203</v>
      </c>
      <c r="N91" s="3">
        <v>1</v>
      </c>
      <c r="P91" t="str">
        <f t="shared" si="8"/>
        <v>Carolina Panthers</v>
      </c>
      <c r="Q91">
        <f t="shared" si="9"/>
        <v>10</v>
      </c>
      <c r="R91" t="str">
        <f t="shared" si="10"/>
        <v>Los Angeles Rams</v>
      </c>
      <c r="S91">
        <f t="shared" si="11"/>
        <v>24</v>
      </c>
      <c r="T91">
        <f t="shared" si="6"/>
        <v>14</v>
      </c>
      <c r="U91">
        <f>VLOOKUP(R91,RatingsTable,2,FALSE)+HFA-VLOOKUP(P91,RatingsTable,2,FALSE)</f>
        <v>-7.9108903109270212E-2</v>
      </c>
      <c r="V91">
        <f t="shared" si="7"/>
        <v>198.22130750561072</v>
      </c>
    </row>
    <row r="92" spans="1:22" ht="15" x14ac:dyDescent="0.25">
      <c r="A92" s="1">
        <v>6</v>
      </c>
      <c r="B92" s="3" t="s">
        <v>17</v>
      </c>
      <c r="C92" s="4">
        <v>44850</v>
      </c>
      <c r="D92" s="3" t="s">
        <v>52</v>
      </c>
      <c r="E92" s="3" t="s">
        <v>49</v>
      </c>
      <c r="F92" s="3"/>
      <c r="G92" s="3" t="s">
        <v>39</v>
      </c>
      <c r="H92" s="3" t="s">
        <v>16</v>
      </c>
      <c r="I92" s="3">
        <v>19</v>
      </c>
      <c r="J92" s="3">
        <v>9</v>
      </c>
      <c r="K92" s="3">
        <v>296</v>
      </c>
      <c r="L92" s="3">
        <v>1</v>
      </c>
      <c r="M92" s="3">
        <v>315</v>
      </c>
      <c r="N92" s="3">
        <v>2</v>
      </c>
      <c r="P92" t="str">
        <f t="shared" si="8"/>
        <v>Arizona Cardinals</v>
      </c>
      <c r="Q92">
        <f t="shared" si="9"/>
        <v>9</v>
      </c>
      <c r="R92" t="str">
        <f t="shared" si="10"/>
        <v>Seattle Seahawks</v>
      </c>
      <c r="S92">
        <f t="shared" si="11"/>
        <v>19</v>
      </c>
      <c r="T92">
        <f t="shared" si="6"/>
        <v>10</v>
      </c>
      <c r="U92">
        <f>VLOOKUP(R92,RatingsTable,2,FALSE)+HFA-VLOOKUP(P92,RatingsTable,2,FALSE)</f>
        <v>7.2538831522981626</v>
      </c>
      <c r="V92">
        <f t="shared" si="7"/>
        <v>7.541157741231876</v>
      </c>
    </row>
    <row r="93" spans="1:22" ht="15" x14ac:dyDescent="0.25">
      <c r="A93" s="1">
        <v>6</v>
      </c>
      <c r="B93" s="3" t="s">
        <v>17</v>
      </c>
      <c r="C93" s="4">
        <v>44850</v>
      </c>
      <c r="D93" s="3" t="s">
        <v>37</v>
      </c>
      <c r="E93" s="3" t="s">
        <v>13</v>
      </c>
      <c r="F93" s="3" t="s">
        <v>14</v>
      </c>
      <c r="G93" s="3" t="s">
        <v>38</v>
      </c>
      <c r="H93" s="3" t="s">
        <v>16</v>
      </c>
      <c r="I93" s="3">
        <v>24</v>
      </c>
      <c r="J93" s="3">
        <v>20</v>
      </c>
      <c r="K93" s="3">
        <v>443</v>
      </c>
      <c r="L93" s="3">
        <v>1</v>
      </c>
      <c r="M93" s="3">
        <v>387</v>
      </c>
      <c r="N93" s="3">
        <v>2</v>
      </c>
      <c r="P93" t="str">
        <f t="shared" si="8"/>
        <v>Buffalo Bills</v>
      </c>
      <c r="Q93">
        <f t="shared" si="9"/>
        <v>24</v>
      </c>
      <c r="R93" t="str">
        <f t="shared" si="10"/>
        <v>Kansas City Chiefs</v>
      </c>
      <c r="S93">
        <f t="shared" si="11"/>
        <v>20</v>
      </c>
      <c r="T93">
        <f t="shared" si="6"/>
        <v>-4</v>
      </c>
      <c r="U93">
        <f>VLOOKUP(R93,RatingsTable,2,FALSE)+HFA-VLOOKUP(P93,RatingsTable,2,FALSE)</f>
        <v>-0.96833724391079912</v>
      </c>
      <c r="V93">
        <f t="shared" si="7"/>
        <v>9.1909790666583699</v>
      </c>
    </row>
    <row r="94" spans="1:22" ht="15" x14ac:dyDescent="0.25">
      <c r="A94" s="1">
        <v>6</v>
      </c>
      <c r="B94" s="3" t="s">
        <v>17</v>
      </c>
      <c r="C94" s="4">
        <v>44850</v>
      </c>
      <c r="D94" s="3" t="s">
        <v>12</v>
      </c>
      <c r="E94" s="3" t="s">
        <v>29</v>
      </c>
      <c r="F94" s="3"/>
      <c r="G94" s="3" t="s">
        <v>47</v>
      </c>
      <c r="H94" s="3" t="s">
        <v>16</v>
      </c>
      <c r="I94" s="3">
        <v>26</v>
      </c>
      <c r="J94" s="3">
        <v>17</v>
      </c>
      <c r="K94" s="3">
        <v>268</v>
      </c>
      <c r="L94" s="3">
        <v>0</v>
      </c>
      <c r="M94" s="3">
        <v>315</v>
      </c>
      <c r="N94" s="3">
        <v>3</v>
      </c>
      <c r="P94" t="str">
        <f t="shared" si="8"/>
        <v>Dallas Cowboys</v>
      </c>
      <c r="Q94">
        <f t="shared" si="9"/>
        <v>17</v>
      </c>
      <c r="R94" t="str">
        <f t="shared" si="10"/>
        <v>Philadelphia Eagles</v>
      </c>
      <c r="S94">
        <f t="shared" si="11"/>
        <v>26</v>
      </c>
      <c r="T94">
        <f t="shared" si="6"/>
        <v>9</v>
      </c>
      <c r="U94">
        <f>VLOOKUP(R94,RatingsTable,2,FALSE)+HFA-VLOOKUP(P94,RatingsTable,2,FALSE)</f>
        <v>3.8483395010395682</v>
      </c>
      <c r="V94">
        <f t="shared" si="7"/>
        <v>26.539605896549244</v>
      </c>
    </row>
    <row r="95" spans="1:22" ht="15" x14ac:dyDescent="0.25">
      <c r="A95" s="1">
        <v>6</v>
      </c>
      <c r="B95" s="3" t="s">
        <v>48</v>
      </c>
      <c r="C95" s="4">
        <v>44851</v>
      </c>
      <c r="D95" s="3" t="s">
        <v>51</v>
      </c>
      <c r="E95" s="3" t="s">
        <v>44</v>
      </c>
      <c r="F95" s="3"/>
      <c r="G95" s="3" t="s">
        <v>50</v>
      </c>
      <c r="H95" s="3" t="s">
        <v>16</v>
      </c>
      <c r="I95" s="3">
        <v>19</v>
      </c>
      <c r="J95" s="3">
        <v>16</v>
      </c>
      <c r="K95" s="3">
        <v>297</v>
      </c>
      <c r="L95" s="3">
        <v>1</v>
      </c>
      <c r="M95" s="3">
        <v>258</v>
      </c>
      <c r="N95" s="3">
        <v>1</v>
      </c>
      <c r="P95" t="str">
        <f t="shared" si="8"/>
        <v>Denver Broncos</v>
      </c>
      <c r="Q95">
        <f t="shared" si="9"/>
        <v>16</v>
      </c>
      <c r="R95" t="str">
        <f t="shared" si="10"/>
        <v>Los Angeles Chargers</v>
      </c>
      <c r="S95">
        <f t="shared" si="11"/>
        <v>19</v>
      </c>
      <c r="T95">
        <f t="shared" si="6"/>
        <v>3</v>
      </c>
      <c r="U95">
        <f>VLOOKUP(R95,RatingsTable,2,FALSE)+HFA-VLOOKUP(P95,RatingsTable,2,FALSE)</f>
        <v>6.2279350949152388</v>
      </c>
      <c r="V95">
        <f t="shared" si="7"/>
        <v>10.419564976985452</v>
      </c>
    </row>
    <row r="96" spans="1:22" ht="15" x14ac:dyDescent="0.25">
      <c r="A96" s="1">
        <v>7</v>
      </c>
      <c r="B96" s="3" t="s">
        <v>11</v>
      </c>
      <c r="C96" s="4">
        <v>44854</v>
      </c>
      <c r="D96" s="3" t="s">
        <v>51</v>
      </c>
      <c r="E96" s="3" t="s">
        <v>39</v>
      </c>
      <c r="F96" s="3"/>
      <c r="G96" s="3" t="s">
        <v>19</v>
      </c>
      <c r="H96" s="3" t="s">
        <v>16</v>
      </c>
      <c r="I96" s="3">
        <v>42</v>
      </c>
      <c r="J96" s="3">
        <v>34</v>
      </c>
      <c r="K96" s="3">
        <v>326</v>
      </c>
      <c r="L96" s="3">
        <v>0</v>
      </c>
      <c r="M96" s="3">
        <v>494</v>
      </c>
      <c r="N96" s="3">
        <v>3</v>
      </c>
      <c r="P96" t="str">
        <f t="shared" si="8"/>
        <v>New Orleans Saints</v>
      </c>
      <c r="Q96">
        <f t="shared" si="9"/>
        <v>34</v>
      </c>
      <c r="R96" t="str">
        <f t="shared" si="10"/>
        <v>Arizona Cardinals</v>
      </c>
      <c r="S96">
        <f t="shared" si="11"/>
        <v>42</v>
      </c>
      <c r="T96">
        <f t="shared" si="6"/>
        <v>8</v>
      </c>
      <c r="U96">
        <f>VLOOKUP(R96,RatingsTable,2,FALSE)+HFA-VLOOKUP(P96,RatingsTable,2,FALSE)</f>
        <v>-3.1356336250585537</v>
      </c>
      <c r="V96">
        <f t="shared" si="7"/>
        <v>124.00233623153468</v>
      </c>
    </row>
    <row r="97" spans="1:22" ht="15" x14ac:dyDescent="0.25">
      <c r="A97" s="1">
        <v>7</v>
      </c>
      <c r="B97" s="3" t="s">
        <v>17</v>
      </c>
      <c r="C97" s="4">
        <v>44857</v>
      </c>
      <c r="D97" s="3" t="s">
        <v>18</v>
      </c>
      <c r="E97" s="3" t="s">
        <v>26</v>
      </c>
      <c r="F97" s="3"/>
      <c r="G97" s="3" t="s">
        <v>20</v>
      </c>
      <c r="H97" s="3" t="s">
        <v>16</v>
      </c>
      <c r="I97" s="3">
        <v>35</v>
      </c>
      <c r="J97" s="3">
        <v>17</v>
      </c>
      <c r="K97" s="3">
        <v>537</v>
      </c>
      <c r="L97" s="3">
        <v>0</v>
      </c>
      <c r="M97" s="3">
        <v>214</v>
      </c>
      <c r="N97" s="3">
        <v>0</v>
      </c>
      <c r="P97" t="str">
        <f t="shared" si="8"/>
        <v>Atlanta Falcons</v>
      </c>
      <c r="Q97">
        <f t="shared" si="9"/>
        <v>17</v>
      </c>
      <c r="R97" t="str">
        <f t="shared" si="10"/>
        <v>Cincinnati Bengals</v>
      </c>
      <c r="S97">
        <f t="shared" si="11"/>
        <v>35</v>
      </c>
      <c r="T97">
        <f t="shared" si="6"/>
        <v>18</v>
      </c>
      <c r="U97">
        <f>VLOOKUP(R97,RatingsTable,2,FALSE)+HFA-VLOOKUP(P97,RatingsTable,2,FALSE)</f>
        <v>12.261353637600706</v>
      </c>
      <c r="V97">
        <f t="shared" si="7"/>
        <v>32.932062072678647</v>
      </c>
    </row>
    <row r="98" spans="1:22" ht="15" x14ac:dyDescent="0.25">
      <c r="A98" s="1">
        <v>7</v>
      </c>
      <c r="B98" s="3" t="s">
        <v>17</v>
      </c>
      <c r="C98" s="4">
        <v>44857</v>
      </c>
      <c r="D98" s="3" t="s">
        <v>18</v>
      </c>
      <c r="E98" s="3" t="s">
        <v>22</v>
      </c>
      <c r="F98" s="3"/>
      <c r="G98" s="3" t="s">
        <v>46</v>
      </c>
      <c r="H98" s="3" t="s">
        <v>16</v>
      </c>
      <c r="I98" s="3">
        <v>21</v>
      </c>
      <c r="J98" s="3">
        <v>3</v>
      </c>
      <c r="K98" s="3">
        <v>343</v>
      </c>
      <c r="L98" s="3">
        <v>0</v>
      </c>
      <c r="M98" s="3">
        <v>322</v>
      </c>
      <c r="N98" s="3">
        <v>0</v>
      </c>
      <c r="P98" t="str">
        <f t="shared" si="8"/>
        <v>Tampa Bay Buccaneers</v>
      </c>
      <c r="Q98">
        <f t="shared" si="9"/>
        <v>3</v>
      </c>
      <c r="R98" t="str">
        <f t="shared" si="10"/>
        <v>Carolina Panthers</v>
      </c>
      <c r="S98">
        <f t="shared" si="11"/>
        <v>21</v>
      </c>
      <c r="T98">
        <f t="shared" si="6"/>
        <v>18</v>
      </c>
      <c r="U98">
        <f>VLOOKUP(R98,RatingsTable,2,FALSE)+HFA-VLOOKUP(P98,RatingsTable,2,FALSE)</f>
        <v>2.553340743435037</v>
      </c>
      <c r="V98">
        <f t="shared" si="7"/>
        <v>238.59928218842407</v>
      </c>
    </row>
    <row r="99" spans="1:22" ht="15" x14ac:dyDescent="0.25">
      <c r="A99" s="1">
        <v>7</v>
      </c>
      <c r="B99" s="3" t="s">
        <v>17</v>
      </c>
      <c r="C99" s="4">
        <v>44857</v>
      </c>
      <c r="D99" s="3" t="s">
        <v>18</v>
      </c>
      <c r="E99" s="3" t="s">
        <v>35</v>
      </c>
      <c r="F99" s="3"/>
      <c r="G99" s="3" t="s">
        <v>21</v>
      </c>
      <c r="H99" s="3" t="s">
        <v>16</v>
      </c>
      <c r="I99" s="3">
        <v>23</v>
      </c>
      <c r="J99" s="3">
        <v>20</v>
      </c>
      <c r="K99" s="3">
        <v>254</v>
      </c>
      <c r="L99" s="3">
        <v>1</v>
      </c>
      <c r="M99" s="3">
        <v>336</v>
      </c>
      <c r="N99" s="3">
        <v>2</v>
      </c>
      <c r="P99" t="str">
        <f t="shared" si="8"/>
        <v>Cleveland Browns</v>
      </c>
      <c r="Q99">
        <f t="shared" si="9"/>
        <v>20</v>
      </c>
      <c r="R99" t="str">
        <f t="shared" si="10"/>
        <v>Baltimore Ravens</v>
      </c>
      <c r="S99">
        <f t="shared" si="11"/>
        <v>23</v>
      </c>
      <c r="T99">
        <f t="shared" si="6"/>
        <v>3</v>
      </c>
      <c r="U99">
        <f>VLOOKUP(R99,RatingsTable,2,FALSE)+HFA-VLOOKUP(P99,RatingsTable,2,FALSE)</f>
        <v>5.2240986982043136</v>
      </c>
      <c r="V99">
        <f t="shared" si="7"/>
        <v>4.9466150193541223</v>
      </c>
    </row>
    <row r="100" spans="1:22" ht="15" x14ac:dyDescent="0.25">
      <c r="A100" s="1">
        <v>7</v>
      </c>
      <c r="B100" s="3" t="s">
        <v>17</v>
      </c>
      <c r="C100" s="4">
        <v>44857</v>
      </c>
      <c r="D100" s="3" t="s">
        <v>18</v>
      </c>
      <c r="E100" s="3" t="s">
        <v>43</v>
      </c>
      <c r="F100" s="3"/>
      <c r="G100" s="3" t="s">
        <v>28</v>
      </c>
      <c r="H100" s="3" t="s">
        <v>16</v>
      </c>
      <c r="I100" s="3">
        <v>19</v>
      </c>
      <c r="J100" s="3">
        <v>10</v>
      </c>
      <c r="K100" s="3">
        <v>254</v>
      </c>
      <c r="L100" s="3">
        <v>1</v>
      </c>
      <c r="M100" s="3">
        <v>292</v>
      </c>
      <c r="N100" s="3">
        <v>3</v>
      </c>
      <c r="P100" t="str">
        <f t="shared" si="8"/>
        <v>Indianapolis Colts</v>
      </c>
      <c r="Q100">
        <f t="shared" si="9"/>
        <v>10</v>
      </c>
      <c r="R100" t="str">
        <f t="shared" si="10"/>
        <v>Tennessee Titans</v>
      </c>
      <c r="S100">
        <f t="shared" si="11"/>
        <v>19</v>
      </c>
      <c r="T100">
        <f t="shared" si="6"/>
        <v>9</v>
      </c>
      <c r="U100">
        <f>VLOOKUP(R100,RatingsTable,2,FALSE)+HFA-VLOOKUP(P100,RatingsTable,2,FALSE)</f>
        <v>6.9716784687959983</v>
      </c>
      <c r="V100">
        <f t="shared" si="7"/>
        <v>4.1140882339457461</v>
      </c>
    </row>
    <row r="101" spans="1:22" ht="15" x14ac:dyDescent="0.25">
      <c r="A101" s="1">
        <v>7</v>
      </c>
      <c r="B101" s="3" t="s">
        <v>17</v>
      </c>
      <c r="C101" s="4">
        <v>44857</v>
      </c>
      <c r="D101" s="3" t="s">
        <v>18</v>
      </c>
      <c r="E101" s="3" t="s">
        <v>47</v>
      </c>
      <c r="F101" s="3"/>
      <c r="G101" s="3" t="s">
        <v>30</v>
      </c>
      <c r="H101" s="3" t="s">
        <v>16</v>
      </c>
      <c r="I101" s="3">
        <v>24</v>
      </c>
      <c r="J101" s="3">
        <v>6</v>
      </c>
      <c r="K101" s="3">
        <v>330</v>
      </c>
      <c r="L101" s="3">
        <v>1</v>
      </c>
      <c r="M101" s="3">
        <v>312</v>
      </c>
      <c r="N101" s="3">
        <v>5</v>
      </c>
      <c r="P101" t="str">
        <f t="shared" si="8"/>
        <v>Detroit Lions</v>
      </c>
      <c r="Q101">
        <f t="shared" si="9"/>
        <v>6</v>
      </c>
      <c r="R101" t="str">
        <f t="shared" si="10"/>
        <v>Dallas Cowboys</v>
      </c>
      <c r="S101">
        <f t="shared" si="11"/>
        <v>24</v>
      </c>
      <c r="T101">
        <f t="shared" si="6"/>
        <v>18</v>
      </c>
      <c r="U101">
        <f>VLOOKUP(R101,RatingsTable,2,FALSE)+HFA-VLOOKUP(P101,RatingsTable,2,FALSE)</f>
        <v>6.9465099001824084</v>
      </c>
      <c r="V101">
        <f t="shared" si="7"/>
        <v>122.17964338676549</v>
      </c>
    </row>
    <row r="102" spans="1:22" ht="15" x14ac:dyDescent="0.25">
      <c r="A102" s="1">
        <v>7</v>
      </c>
      <c r="B102" s="3" t="s">
        <v>17</v>
      </c>
      <c r="C102" s="4">
        <v>44857</v>
      </c>
      <c r="D102" s="3" t="s">
        <v>18</v>
      </c>
      <c r="E102" s="3" t="s">
        <v>31</v>
      </c>
      <c r="F102" s="3"/>
      <c r="G102" s="3" t="s">
        <v>41</v>
      </c>
      <c r="H102" s="3" t="s">
        <v>16</v>
      </c>
      <c r="I102" s="3">
        <v>23</v>
      </c>
      <c r="J102" s="3">
        <v>21</v>
      </c>
      <c r="K102" s="3">
        <v>364</v>
      </c>
      <c r="L102" s="3">
        <v>1</v>
      </c>
      <c r="M102" s="3">
        <v>232</v>
      </c>
      <c r="N102" s="3">
        <v>1</v>
      </c>
      <c r="P102" t="str">
        <f t="shared" si="8"/>
        <v>Green Bay Packers</v>
      </c>
      <c r="Q102">
        <f t="shared" si="9"/>
        <v>21</v>
      </c>
      <c r="R102" t="str">
        <f t="shared" si="10"/>
        <v>Washington Commanders</v>
      </c>
      <c r="S102">
        <f t="shared" si="11"/>
        <v>23</v>
      </c>
      <c r="T102">
        <f t="shared" si="6"/>
        <v>2</v>
      </c>
      <c r="U102">
        <f>VLOOKUP(R102,RatingsTable,2,FALSE)+HFA-VLOOKUP(P102,RatingsTable,2,FALSE)</f>
        <v>1.0910944656505763</v>
      </c>
      <c r="V102">
        <f t="shared" si="7"/>
        <v>0.82610927037101134</v>
      </c>
    </row>
    <row r="103" spans="1:22" ht="15" x14ac:dyDescent="0.25">
      <c r="A103" s="1">
        <v>7</v>
      </c>
      <c r="B103" s="3" t="s">
        <v>17</v>
      </c>
      <c r="C103" s="4">
        <v>44857</v>
      </c>
      <c r="D103" s="3" t="s">
        <v>18</v>
      </c>
      <c r="E103" s="3" t="s">
        <v>42</v>
      </c>
      <c r="F103" s="3" t="s">
        <v>14</v>
      </c>
      <c r="G103" s="3" t="s">
        <v>32</v>
      </c>
      <c r="H103" s="3" t="s">
        <v>16</v>
      </c>
      <c r="I103" s="3">
        <v>23</v>
      </c>
      <c r="J103" s="3">
        <v>17</v>
      </c>
      <c r="K103" s="3">
        <v>436</v>
      </c>
      <c r="L103" s="3">
        <v>0</v>
      </c>
      <c r="M103" s="3">
        <v>452</v>
      </c>
      <c r="N103" s="3">
        <v>1</v>
      </c>
      <c r="P103" t="str">
        <f t="shared" si="8"/>
        <v>New York Giants</v>
      </c>
      <c r="Q103">
        <f t="shared" si="9"/>
        <v>23</v>
      </c>
      <c r="R103" t="str">
        <f t="shared" si="10"/>
        <v>Jacksonville Jaguars</v>
      </c>
      <c r="S103">
        <f t="shared" si="11"/>
        <v>17</v>
      </c>
      <c r="T103">
        <f t="shared" si="6"/>
        <v>-6</v>
      </c>
      <c r="U103">
        <f>VLOOKUP(R103,RatingsTable,2,FALSE)+HFA-VLOOKUP(P103,RatingsTable,2,FALSE)</f>
        <v>4.3908001216602273</v>
      </c>
      <c r="V103">
        <f t="shared" si="7"/>
        <v>107.96872716829419</v>
      </c>
    </row>
    <row r="104" spans="1:22" ht="15" x14ac:dyDescent="0.25">
      <c r="A104" s="1">
        <v>7</v>
      </c>
      <c r="B104" s="3" t="s">
        <v>17</v>
      </c>
      <c r="C104" s="4">
        <v>44857</v>
      </c>
      <c r="D104" s="3" t="s">
        <v>52</v>
      </c>
      <c r="E104" s="3" t="s">
        <v>45</v>
      </c>
      <c r="F104" s="3"/>
      <c r="G104" s="3" t="s">
        <v>27</v>
      </c>
      <c r="H104" s="3" t="s">
        <v>16</v>
      </c>
      <c r="I104" s="3">
        <v>38</v>
      </c>
      <c r="J104" s="3">
        <v>20</v>
      </c>
      <c r="K104" s="3">
        <v>400</v>
      </c>
      <c r="L104" s="3">
        <v>0</v>
      </c>
      <c r="M104" s="3">
        <v>404</v>
      </c>
      <c r="N104" s="3">
        <v>1</v>
      </c>
      <c r="P104" t="str">
        <f t="shared" si="8"/>
        <v>Houston Texans</v>
      </c>
      <c r="Q104">
        <f t="shared" si="9"/>
        <v>20</v>
      </c>
      <c r="R104" t="str">
        <f t="shared" si="10"/>
        <v>Las Vegas Raiders</v>
      </c>
      <c r="S104">
        <f t="shared" si="11"/>
        <v>38</v>
      </c>
      <c r="T104">
        <f t="shared" si="6"/>
        <v>18</v>
      </c>
      <c r="U104">
        <f>VLOOKUP(R104,RatingsTable,2,FALSE)+HFA-VLOOKUP(P104,RatingsTable,2,FALSE)</f>
        <v>7.6757459973969233</v>
      </c>
      <c r="V104">
        <f t="shared" si="7"/>
        <v>106.59022071026565</v>
      </c>
    </row>
    <row r="105" spans="1:22" ht="15" x14ac:dyDescent="0.25">
      <c r="A105" s="1">
        <v>7</v>
      </c>
      <c r="B105" s="3" t="s">
        <v>17</v>
      </c>
      <c r="C105" s="4">
        <v>44857</v>
      </c>
      <c r="D105" s="3" t="s">
        <v>52</v>
      </c>
      <c r="E105" s="3" t="s">
        <v>36</v>
      </c>
      <c r="F105" s="3" t="s">
        <v>14</v>
      </c>
      <c r="G105" s="3" t="s">
        <v>50</v>
      </c>
      <c r="H105" s="3" t="s">
        <v>16</v>
      </c>
      <c r="I105" s="3">
        <v>16</v>
      </c>
      <c r="J105" s="3">
        <v>9</v>
      </c>
      <c r="K105" s="3">
        <v>260</v>
      </c>
      <c r="L105" s="3">
        <v>0</v>
      </c>
      <c r="M105" s="3">
        <v>324</v>
      </c>
      <c r="N105" s="3">
        <v>1</v>
      </c>
      <c r="P105" t="str">
        <f t="shared" si="8"/>
        <v>New York Jets</v>
      </c>
      <c r="Q105">
        <f t="shared" si="9"/>
        <v>16</v>
      </c>
      <c r="R105" t="str">
        <f t="shared" si="10"/>
        <v>Denver Broncos</v>
      </c>
      <c r="S105">
        <f t="shared" si="11"/>
        <v>9</v>
      </c>
      <c r="T105">
        <f t="shared" si="6"/>
        <v>-7</v>
      </c>
      <c r="U105">
        <f>VLOOKUP(R105,RatingsTable,2,FALSE)+HFA-VLOOKUP(P105,RatingsTable,2,FALSE)</f>
        <v>-3.586882380416005</v>
      </c>
      <c r="V105">
        <f t="shared" si="7"/>
        <v>11.649371885114716</v>
      </c>
    </row>
    <row r="106" spans="1:22" ht="15" x14ac:dyDescent="0.25">
      <c r="A106" s="1">
        <v>7</v>
      </c>
      <c r="B106" s="3" t="s">
        <v>17</v>
      </c>
      <c r="C106" s="4">
        <v>44857</v>
      </c>
      <c r="D106" s="3" t="s">
        <v>37</v>
      </c>
      <c r="E106" s="3" t="s">
        <v>38</v>
      </c>
      <c r="F106" s="3" t="s">
        <v>14</v>
      </c>
      <c r="G106" s="3" t="s">
        <v>24</v>
      </c>
      <c r="H106" s="3" t="s">
        <v>16</v>
      </c>
      <c r="I106" s="3">
        <v>44</v>
      </c>
      <c r="J106" s="3">
        <v>23</v>
      </c>
      <c r="K106" s="3">
        <v>529</v>
      </c>
      <c r="L106" s="3">
        <v>2</v>
      </c>
      <c r="M106" s="3">
        <v>444</v>
      </c>
      <c r="N106" s="3">
        <v>3</v>
      </c>
      <c r="P106" t="str">
        <f t="shared" si="8"/>
        <v>Kansas City Chiefs</v>
      </c>
      <c r="Q106">
        <f t="shared" si="9"/>
        <v>44</v>
      </c>
      <c r="R106" t="str">
        <f t="shared" si="10"/>
        <v>San Francisco 49ers</v>
      </c>
      <c r="S106">
        <f t="shared" si="11"/>
        <v>23</v>
      </c>
      <c r="T106">
        <f t="shared" si="6"/>
        <v>-21</v>
      </c>
      <c r="U106">
        <f>VLOOKUP(R106,RatingsTable,2,FALSE)+HFA-VLOOKUP(P106,RatingsTable,2,FALSE)</f>
        <v>3.0548712654197496</v>
      </c>
      <c r="V106">
        <f t="shared" si="7"/>
        <v>578.63683159591676</v>
      </c>
    </row>
    <row r="107" spans="1:22" ht="15" x14ac:dyDescent="0.25">
      <c r="A107" s="1">
        <v>7</v>
      </c>
      <c r="B107" s="3" t="s">
        <v>17</v>
      </c>
      <c r="C107" s="4">
        <v>44857</v>
      </c>
      <c r="D107" s="3" t="s">
        <v>37</v>
      </c>
      <c r="E107" s="3" t="s">
        <v>49</v>
      </c>
      <c r="F107" s="3" t="s">
        <v>14</v>
      </c>
      <c r="G107" s="3" t="s">
        <v>44</v>
      </c>
      <c r="H107" s="3" t="s">
        <v>16</v>
      </c>
      <c r="I107" s="3">
        <v>37</v>
      </c>
      <c r="J107" s="3">
        <v>23</v>
      </c>
      <c r="K107" s="3">
        <v>404</v>
      </c>
      <c r="L107" s="3">
        <v>2</v>
      </c>
      <c r="M107" s="3">
        <v>329</v>
      </c>
      <c r="N107" s="3">
        <v>2</v>
      </c>
      <c r="P107" t="str">
        <f t="shared" si="8"/>
        <v>Seattle Seahawks</v>
      </c>
      <c r="Q107">
        <f t="shared" si="9"/>
        <v>37</v>
      </c>
      <c r="R107" t="str">
        <f t="shared" si="10"/>
        <v>Los Angeles Chargers</v>
      </c>
      <c r="S107">
        <f t="shared" si="11"/>
        <v>23</v>
      </c>
      <c r="T107">
        <f t="shared" si="6"/>
        <v>-14</v>
      </c>
      <c r="U107">
        <f>VLOOKUP(R107,RatingsTable,2,FALSE)+HFA-VLOOKUP(P107,RatingsTable,2,FALSE)</f>
        <v>2.3032507130244602</v>
      </c>
      <c r="V107">
        <f t="shared" si="7"/>
        <v>265.79598381173258</v>
      </c>
    </row>
    <row r="108" spans="1:22" ht="15" x14ac:dyDescent="0.25">
      <c r="A108" s="1">
        <v>7</v>
      </c>
      <c r="B108" s="3" t="s">
        <v>17</v>
      </c>
      <c r="C108" s="4">
        <v>44857</v>
      </c>
      <c r="D108" s="3" t="s">
        <v>12</v>
      </c>
      <c r="E108" s="3" t="s">
        <v>33</v>
      </c>
      <c r="F108" s="3"/>
      <c r="G108" s="3" t="s">
        <v>25</v>
      </c>
      <c r="H108" s="3" t="s">
        <v>16</v>
      </c>
      <c r="I108" s="3">
        <v>16</v>
      </c>
      <c r="J108" s="3">
        <v>10</v>
      </c>
      <c r="K108" s="3">
        <v>372</v>
      </c>
      <c r="L108" s="3">
        <v>0</v>
      </c>
      <c r="M108" s="3">
        <v>341</v>
      </c>
      <c r="N108" s="3">
        <v>3</v>
      </c>
      <c r="P108" t="str">
        <f t="shared" si="8"/>
        <v>Pittsburgh Steelers</v>
      </c>
      <c r="Q108">
        <f t="shared" si="9"/>
        <v>10</v>
      </c>
      <c r="R108" t="str">
        <f t="shared" si="10"/>
        <v>Miami Dolphins</v>
      </c>
      <c r="S108">
        <f t="shared" si="11"/>
        <v>16</v>
      </c>
      <c r="T108">
        <f t="shared" si="6"/>
        <v>6</v>
      </c>
      <c r="U108">
        <f>VLOOKUP(R108,RatingsTable,2,FALSE)+HFA-VLOOKUP(P108,RatingsTable,2,FALSE)</f>
        <v>4.6248211403166657</v>
      </c>
      <c r="V108">
        <f t="shared" si="7"/>
        <v>1.8911168961199556</v>
      </c>
    </row>
    <row r="109" spans="1:22" ht="15" x14ac:dyDescent="0.25">
      <c r="A109" s="1">
        <v>7</v>
      </c>
      <c r="B109" s="3" t="s">
        <v>48</v>
      </c>
      <c r="C109" s="4">
        <v>44858</v>
      </c>
      <c r="D109" s="3" t="s">
        <v>51</v>
      </c>
      <c r="E109" s="3" t="s">
        <v>23</v>
      </c>
      <c r="F109" s="3" t="s">
        <v>14</v>
      </c>
      <c r="G109" s="3" t="s">
        <v>34</v>
      </c>
      <c r="H109" s="3" t="s">
        <v>16</v>
      </c>
      <c r="I109" s="3">
        <v>33</v>
      </c>
      <c r="J109" s="3">
        <v>14</v>
      </c>
      <c r="K109" s="3">
        <v>390</v>
      </c>
      <c r="L109" s="3">
        <v>1</v>
      </c>
      <c r="M109" s="3">
        <v>260</v>
      </c>
      <c r="N109" s="3">
        <v>4</v>
      </c>
      <c r="P109" t="str">
        <f t="shared" si="8"/>
        <v>Chicago Bears</v>
      </c>
      <c r="Q109">
        <f t="shared" si="9"/>
        <v>33</v>
      </c>
      <c r="R109" t="str">
        <f t="shared" si="10"/>
        <v>New England Patriots</v>
      </c>
      <c r="S109">
        <f t="shared" si="11"/>
        <v>14</v>
      </c>
      <c r="T109">
        <f t="shared" si="6"/>
        <v>-19</v>
      </c>
      <c r="U109">
        <f>VLOOKUP(R109,RatingsTable,2,FALSE)+HFA-VLOOKUP(P109,RatingsTable,2,FALSE)</f>
        <v>10.346954078859923</v>
      </c>
      <c r="V109">
        <f t="shared" si="7"/>
        <v>861.24371370671304</v>
      </c>
    </row>
    <row r="110" spans="1:22" ht="15" x14ac:dyDescent="0.25">
      <c r="A110" s="1">
        <v>8</v>
      </c>
      <c r="B110" s="3" t="s">
        <v>11</v>
      </c>
      <c r="C110" s="4">
        <v>44861</v>
      </c>
      <c r="D110" s="3" t="s">
        <v>51</v>
      </c>
      <c r="E110" s="3" t="s">
        <v>35</v>
      </c>
      <c r="F110" s="3" t="s">
        <v>14</v>
      </c>
      <c r="G110" s="3" t="s">
        <v>46</v>
      </c>
      <c r="H110" s="3" t="s">
        <v>16</v>
      </c>
      <c r="I110" s="3">
        <v>27</v>
      </c>
      <c r="J110" s="3">
        <v>22</v>
      </c>
      <c r="K110" s="3">
        <v>453</v>
      </c>
      <c r="L110" s="3">
        <v>0</v>
      </c>
      <c r="M110" s="3">
        <v>349</v>
      </c>
      <c r="N110" s="3">
        <v>1</v>
      </c>
      <c r="P110" t="str">
        <f t="shared" si="8"/>
        <v>Baltimore Ravens</v>
      </c>
      <c r="Q110">
        <f t="shared" si="9"/>
        <v>27</v>
      </c>
      <c r="R110" t="str">
        <f t="shared" si="10"/>
        <v>Tampa Bay Buccaneers</v>
      </c>
      <c r="S110">
        <f t="shared" si="11"/>
        <v>22</v>
      </c>
      <c r="T110">
        <f t="shared" si="6"/>
        <v>-5</v>
      </c>
      <c r="U110">
        <f>VLOOKUP(R110,RatingsTable,2,FALSE)+HFA-VLOOKUP(P110,RatingsTable,2,FALSE)</f>
        <v>-3.9118124018479268</v>
      </c>
      <c r="V110">
        <f t="shared" si="7"/>
        <v>1.184152248771978</v>
      </c>
    </row>
    <row r="111" spans="1:22" ht="15" x14ac:dyDescent="0.25">
      <c r="A111" s="1">
        <v>8</v>
      </c>
      <c r="B111" s="3" t="s">
        <v>17</v>
      </c>
      <c r="C111" s="4">
        <v>44864</v>
      </c>
      <c r="D111" s="3" t="s">
        <v>55</v>
      </c>
      <c r="E111" s="3" t="s">
        <v>50</v>
      </c>
      <c r="F111" s="3" t="s">
        <v>14</v>
      </c>
      <c r="G111" s="3" t="s">
        <v>32</v>
      </c>
      <c r="H111" s="3" t="s">
        <v>16</v>
      </c>
      <c r="I111" s="3">
        <v>21</v>
      </c>
      <c r="J111" s="3">
        <v>17</v>
      </c>
      <c r="K111" s="3">
        <v>331</v>
      </c>
      <c r="L111" s="3">
        <v>1</v>
      </c>
      <c r="M111" s="3">
        <v>305</v>
      </c>
      <c r="N111" s="3">
        <v>2</v>
      </c>
      <c r="P111" t="str">
        <f t="shared" si="8"/>
        <v>Denver Broncos</v>
      </c>
      <c r="Q111">
        <f t="shared" si="9"/>
        <v>21</v>
      </c>
      <c r="R111" t="str">
        <f t="shared" si="10"/>
        <v>Jacksonville Jaguars</v>
      </c>
      <c r="S111">
        <f t="shared" si="11"/>
        <v>17</v>
      </c>
      <c r="T111">
        <f t="shared" si="6"/>
        <v>-4</v>
      </c>
      <c r="U111">
        <f>VLOOKUP(R111,RatingsTable,2,FALSE)+HFA-VLOOKUP(P111,RatingsTable,2,FALSE)</f>
        <v>8.7973325004873271</v>
      </c>
      <c r="V111">
        <f t="shared" si="7"/>
        <v>163.77171912802922</v>
      </c>
    </row>
    <row r="112" spans="1:22" ht="15" x14ac:dyDescent="0.25">
      <c r="A112" s="1">
        <v>8</v>
      </c>
      <c r="B112" s="3" t="s">
        <v>17</v>
      </c>
      <c r="C112" s="4">
        <v>44864</v>
      </c>
      <c r="D112" s="3" t="s">
        <v>18</v>
      </c>
      <c r="E112" s="3" t="s">
        <v>33</v>
      </c>
      <c r="F112" s="3" t="s">
        <v>14</v>
      </c>
      <c r="G112" s="3" t="s">
        <v>30</v>
      </c>
      <c r="H112" s="3" t="s">
        <v>16</v>
      </c>
      <c r="I112" s="3">
        <v>31</v>
      </c>
      <c r="J112" s="3">
        <v>27</v>
      </c>
      <c r="K112" s="3">
        <v>476</v>
      </c>
      <c r="L112" s="3">
        <v>1</v>
      </c>
      <c r="M112" s="3">
        <v>393</v>
      </c>
      <c r="N112" s="3">
        <v>0</v>
      </c>
      <c r="P112" t="str">
        <f t="shared" si="8"/>
        <v>Miami Dolphins</v>
      </c>
      <c r="Q112">
        <f t="shared" si="9"/>
        <v>31</v>
      </c>
      <c r="R112" t="str">
        <f t="shared" si="10"/>
        <v>Detroit Lions</v>
      </c>
      <c r="S112">
        <f t="shared" si="11"/>
        <v>27</v>
      </c>
      <c r="T112">
        <f t="shared" si="6"/>
        <v>-4</v>
      </c>
      <c r="U112">
        <f>VLOOKUP(R112,RatingsTable,2,FALSE)+HFA-VLOOKUP(P112,RatingsTable,2,FALSE)</f>
        <v>2.1943797579915305</v>
      </c>
      <c r="V112">
        <f t="shared" si="7"/>
        <v>38.370340586215214</v>
      </c>
    </row>
    <row r="113" spans="1:22" ht="15" x14ac:dyDescent="0.25">
      <c r="A113" s="1">
        <v>8</v>
      </c>
      <c r="B113" s="3" t="s">
        <v>17</v>
      </c>
      <c r="C113" s="4">
        <v>44864</v>
      </c>
      <c r="D113" s="3" t="s">
        <v>18</v>
      </c>
      <c r="E113" s="3" t="s">
        <v>29</v>
      </c>
      <c r="F113" s="3"/>
      <c r="G113" s="3" t="s">
        <v>25</v>
      </c>
      <c r="H113" s="3" t="s">
        <v>16</v>
      </c>
      <c r="I113" s="3">
        <v>35</v>
      </c>
      <c r="J113" s="3">
        <v>13</v>
      </c>
      <c r="K113" s="3">
        <v>401</v>
      </c>
      <c r="L113" s="3">
        <v>0</v>
      </c>
      <c r="M113" s="3">
        <v>302</v>
      </c>
      <c r="N113" s="3">
        <v>2</v>
      </c>
      <c r="P113" t="str">
        <f t="shared" si="8"/>
        <v>Pittsburgh Steelers</v>
      </c>
      <c r="Q113">
        <f t="shared" si="9"/>
        <v>13</v>
      </c>
      <c r="R113" t="str">
        <f t="shared" si="10"/>
        <v>Philadelphia Eagles</v>
      </c>
      <c r="S113">
        <f t="shared" si="11"/>
        <v>35</v>
      </c>
      <c r="T113">
        <f t="shared" si="6"/>
        <v>22</v>
      </c>
      <c r="U113">
        <f>VLOOKUP(R113,RatingsTable,2,FALSE)+HFA-VLOOKUP(P113,RatingsTable,2,FALSE)</f>
        <v>11.542499606648297</v>
      </c>
      <c r="V113">
        <f t="shared" si="7"/>
        <v>109.35931447695101</v>
      </c>
    </row>
    <row r="114" spans="1:22" ht="15" x14ac:dyDescent="0.25">
      <c r="A114" s="1">
        <v>8</v>
      </c>
      <c r="B114" s="3" t="s">
        <v>17</v>
      </c>
      <c r="C114" s="4">
        <v>44864</v>
      </c>
      <c r="D114" s="3" t="s">
        <v>18</v>
      </c>
      <c r="E114" s="3" t="s">
        <v>20</v>
      </c>
      <c r="F114" s="3"/>
      <c r="G114" s="3" t="s">
        <v>22</v>
      </c>
      <c r="H114" s="3" t="s">
        <v>16</v>
      </c>
      <c r="I114" s="3">
        <v>37</v>
      </c>
      <c r="J114" s="3">
        <v>34</v>
      </c>
      <c r="K114" s="3">
        <v>406</v>
      </c>
      <c r="L114" s="3">
        <v>2</v>
      </c>
      <c r="M114" s="3">
        <v>478</v>
      </c>
      <c r="N114" s="3">
        <v>1</v>
      </c>
      <c r="P114" t="str">
        <f t="shared" si="8"/>
        <v>Carolina Panthers</v>
      </c>
      <c r="Q114">
        <f t="shared" si="9"/>
        <v>34</v>
      </c>
      <c r="R114" t="str">
        <f t="shared" si="10"/>
        <v>Atlanta Falcons</v>
      </c>
      <c r="S114">
        <f t="shared" si="11"/>
        <v>37</v>
      </c>
      <c r="T114">
        <f t="shared" si="6"/>
        <v>3</v>
      </c>
      <c r="U114">
        <f>VLOOKUP(R114,RatingsTable,2,FALSE)+HFA-VLOOKUP(P114,RatingsTable,2,FALSE)</f>
        <v>2.1039195601533041</v>
      </c>
      <c r="V114">
        <f t="shared" si="7"/>
        <v>0.80296015467584803</v>
      </c>
    </row>
    <row r="115" spans="1:22" ht="15" x14ac:dyDescent="0.25">
      <c r="A115" s="1">
        <v>8</v>
      </c>
      <c r="B115" s="3" t="s">
        <v>17</v>
      </c>
      <c r="C115" s="4">
        <v>44864</v>
      </c>
      <c r="D115" s="3" t="s">
        <v>18</v>
      </c>
      <c r="E115" s="3" t="s">
        <v>47</v>
      </c>
      <c r="F115" s="3"/>
      <c r="G115" s="3" t="s">
        <v>23</v>
      </c>
      <c r="H115" s="3" t="s">
        <v>16</v>
      </c>
      <c r="I115" s="3">
        <v>49</v>
      </c>
      <c r="J115" s="3">
        <v>29</v>
      </c>
      <c r="K115" s="3">
        <v>442</v>
      </c>
      <c r="L115" s="3">
        <v>1</v>
      </c>
      <c r="M115" s="3">
        <v>371</v>
      </c>
      <c r="N115" s="3">
        <v>1</v>
      </c>
      <c r="P115" t="str">
        <f t="shared" si="8"/>
        <v>Chicago Bears</v>
      </c>
      <c r="Q115">
        <f t="shared" si="9"/>
        <v>29</v>
      </c>
      <c r="R115" t="str">
        <f t="shared" si="10"/>
        <v>Dallas Cowboys</v>
      </c>
      <c r="S115">
        <f t="shared" si="11"/>
        <v>49</v>
      </c>
      <c r="T115">
        <f t="shared" si="6"/>
        <v>20</v>
      </c>
      <c r="U115">
        <f>VLOOKUP(R115,RatingsTable,2,FALSE)+HFA-VLOOKUP(P115,RatingsTable,2,FALSE)</f>
        <v>15.57726770378598</v>
      </c>
      <c r="V115">
        <f t="shared" si="7"/>
        <v>19.560560963974542</v>
      </c>
    </row>
    <row r="116" spans="1:22" ht="15" x14ac:dyDescent="0.25">
      <c r="A116" s="1">
        <v>8</v>
      </c>
      <c r="B116" s="3" t="s">
        <v>17</v>
      </c>
      <c r="C116" s="4">
        <v>44864</v>
      </c>
      <c r="D116" s="3" t="s">
        <v>18</v>
      </c>
      <c r="E116" s="3" t="s">
        <v>40</v>
      </c>
      <c r="F116" s="3"/>
      <c r="G116" s="3" t="s">
        <v>39</v>
      </c>
      <c r="H116" s="3" t="s">
        <v>16</v>
      </c>
      <c r="I116" s="3">
        <v>34</v>
      </c>
      <c r="J116" s="3">
        <v>26</v>
      </c>
      <c r="K116" s="3">
        <v>381</v>
      </c>
      <c r="L116" s="3">
        <v>1</v>
      </c>
      <c r="M116" s="3">
        <v>375</v>
      </c>
      <c r="N116" s="3">
        <v>3</v>
      </c>
      <c r="P116" t="str">
        <f t="shared" si="8"/>
        <v>Arizona Cardinals</v>
      </c>
      <c r="Q116">
        <f t="shared" si="9"/>
        <v>26</v>
      </c>
      <c r="R116" t="str">
        <f t="shared" si="10"/>
        <v>Minnesota Vikings</v>
      </c>
      <c r="S116">
        <f t="shared" si="11"/>
        <v>34</v>
      </c>
      <c r="T116">
        <f t="shared" si="6"/>
        <v>8</v>
      </c>
      <c r="U116">
        <f>VLOOKUP(R116,RatingsTable,2,FALSE)+HFA-VLOOKUP(P116,RatingsTable,2,FALSE)</f>
        <v>7.7695248144972675</v>
      </c>
      <c r="V116">
        <f t="shared" si="7"/>
        <v>5.3118811132518956E-2</v>
      </c>
    </row>
    <row r="117" spans="1:22" ht="15" x14ac:dyDescent="0.25">
      <c r="A117" s="1">
        <v>8</v>
      </c>
      <c r="B117" s="3" t="s">
        <v>17</v>
      </c>
      <c r="C117" s="4">
        <v>44864</v>
      </c>
      <c r="D117" s="3" t="s">
        <v>18</v>
      </c>
      <c r="E117" s="3" t="s">
        <v>19</v>
      </c>
      <c r="F117" s="3"/>
      <c r="G117" s="3" t="s">
        <v>45</v>
      </c>
      <c r="H117" s="3" t="s">
        <v>16</v>
      </c>
      <c r="I117" s="3">
        <v>24</v>
      </c>
      <c r="J117" s="3">
        <v>0</v>
      </c>
      <c r="K117" s="3">
        <v>367</v>
      </c>
      <c r="L117" s="3">
        <v>0</v>
      </c>
      <c r="M117" s="3">
        <v>183</v>
      </c>
      <c r="N117" s="3">
        <v>1</v>
      </c>
      <c r="P117" t="str">
        <f t="shared" si="8"/>
        <v>Las Vegas Raiders</v>
      </c>
      <c r="Q117">
        <f t="shared" si="9"/>
        <v>0</v>
      </c>
      <c r="R117" t="str">
        <f t="shared" si="10"/>
        <v>New Orleans Saints</v>
      </c>
      <c r="S117">
        <f t="shared" si="11"/>
        <v>24</v>
      </c>
      <c r="T117">
        <f t="shared" si="6"/>
        <v>24</v>
      </c>
      <c r="U117">
        <f>VLOOKUP(R117,RatingsTable,2,FALSE)+HFA-VLOOKUP(P117,RatingsTable,2,FALSE)</f>
        <v>3.4891413389812072</v>
      </c>
      <c r="V117">
        <f t="shared" si="7"/>
        <v>420.69532301228969</v>
      </c>
    </row>
    <row r="118" spans="1:22" ht="15" x14ac:dyDescent="0.25">
      <c r="A118" s="1">
        <v>8</v>
      </c>
      <c r="B118" s="3" t="s">
        <v>17</v>
      </c>
      <c r="C118" s="4">
        <v>44864</v>
      </c>
      <c r="D118" s="3" t="s">
        <v>18</v>
      </c>
      <c r="E118" s="3" t="s">
        <v>34</v>
      </c>
      <c r="F118" s="3" t="s">
        <v>14</v>
      </c>
      <c r="G118" s="3" t="s">
        <v>36</v>
      </c>
      <c r="H118" s="3" t="s">
        <v>16</v>
      </c>
      <c r="I118" s="3">
        <v>22</v>
      </c>
      <c r="J118" s="3">
        <v>17</v>
      </c>
      <c r="K118" s="3">
        <v>288</v>
      </c>
      <c r="L118" s="3">
        <v>1</v>
      </c>
      <c r="M118" s="3">
        <v>387</v>
      </c>
      <c r="N118" s="3">
        <v>3</v>
      </c>
      <c r="P118" t="str">
        <f t="shared" si="8"/>
        <v>New England Patriots</v>
      </c>
      <c r="Q118">
        <f t="shared" si="9"/>
        <v>22</v>
      </c>
      <c r="R118" t="str">
        <f t="shared" si="10"/>
        <v>New York Jets</v>
      </c>
      <c r="S118">
        <f t="shared" si="11"/>
        <v>17</v>
      </c>
      <c r="T118">
        <f t="shared" si="6"/>
        <v>-5</v>
      </c>
      <c r="U118">
        <f>VLOOKUP(R118,RatingsTable,2,FALSE)+HFA-VLOOKUP(P118,RatingsTable,2,FALSE)</f>
        <v>0.74652159246538785</v>
      </c>
      <c r="V118">
        <f t="shared" si="7"/>
        <v>33.02251041267094</v>
      </c>
    </row>
    <row r="119" spans="1:22" ht="15" x14ac:dyDescent="0.25">
      <c r="A119" s="1">
        <v>8</v>
      </c>
      <c r="B119" s="3" t="s">
        <v>17</v>
      </c>
      <c r="C119" s="4">
        <v>44864</v>
      </c>
      <c r="D119" s="3" t="s">
        <v>52</v>
      </c>
      <c r="E119" s="3" t="s">
        <v>43</v>
      </c>
      <c r="F119" s="3" t="s">
        <v>14</v>
      </c>
      <c r="G119" s="3" t="s">
        <v>27</v>
      </c>
      <c r="H119" s="3" t="s">
        <v>16</v>
      </c>
      <c r="I119" s="3">
        <v>17</v>
      </c>
      <c r="J119" s="3">
        <v>10</v>
      </c>
      <c r="K119" s="3">
        <v>354</v>
      </c>
      <c r="L119" s="3">
        <v>2</v>
      </c>
      <c r="M119" s="3">
        <v>161</v>
      </c>
      <c r="N119" s="3">
        <v>1</v>
      </c>
      <c r="P119" t="str">
        <f t="shared" si="8"/>
        <v>Tennessee Titans</v>
      </c>
      <c r="Q119">
        <f t="shared" si="9"/>
        <v>17</v>
      </c>
      <c r="R119" t="str">
        <f t="shared" si="10"/>
        <v>Houston Texans</v>
      </c>
      <c r="S119">
        <f t="shared" si="11"/>
        <v>10</v>
      </c>
      <c r="T119">
        <f t="shared" si="6"/>
        <v>-7</v>
      </c>
      <c r="U119">
        <f>VLOOKUP(R119,RatingsTable,2,FALSE)+HFA-VLOOKUP(P119,RatingsTable,2,FALSE)</f>
        <v>-2.8241467403088163</v>
      </c>
      <c r="V119">
        <f t="shared" si="7"/>
        <v>17.437750446473487</v>
      </c>
    </row>
    <row r="120" spans="1:22" ht="15" x14ac:dyDescent="0.25">
      <c r="A120" s="1">
        <v>8</v>
      </c>
      <c r="B120" s="3" t="s">
        <v>17</v>
      </c>
      <c r="C120" s="4">
        <v>44864</v>
      </c>
      <c r="D120" s="3" t="s">
        <v>37</v>
      </c>
      <c r="E120" s="3" t="s">
        <v>24</v>
      </c>
      <c r="F120" s="3" t="s">
        <v>14</v>
      </c>
      <c r="G120" s="3" t="s">
        <v>15</v>
      </c>
      <c r="H120" s="3" t="s">
        <v>16</v>
      </c>
      <c r="I120" s="3">
        <v>31</v>
      </c>
      <c r="J120" s="3">
        <v>14</v>
      </c>
      <c r="K120" s="3">
        <v>368</v>
      </c>
      <c r="L120" s="3">
        <v>0</v>
      </c>
      <c r="M120" s="3">
        <v>223</v>
      </c>
      <c r="N120" s="3">
        <v>0</v>
      </c>
      <c r="P120" t="str">
        <f t="shared" si="8"/>
        <v>San Francisco 49ers</v>
      </c>
      <c r="Q120">
        <f t="shared" si="9"/>
        <v>31</v>
      </c>
      <c r="R120" t="str">
        <f t="shared" si="10"/>
        <v>Los Angeles Rams</v>
      </c>
      <c r="S120">
        <f t="shared" si="11"/>
        <v>14</v>
      </c>
      <c r="T120">
        <f t="shared" si="6"/>
        <v>-17</v>
      </c>
      <c r="U120">
        <f>VLOOKUP(R120,RatingsTable,2,FALSE)+HFA-VLOOKUP(P120,RatingsTable,2,FALSE)</f>
        <v>-9.631660917967773</v>
      </c>
      <c r="V120">
        <f t="shared" si="7"/>
        <v>54.292420827803518</v>
      </c>
    </row>
    <row r="121" spans="1:22" ht="15" x14ac:dyDescent="0.25">
      <c r="A121" s="1">
        <v>8</v>
      </c>
      <c r="B121" s="3" t="s">
        <v>17</v>
      </c>
      <c r="C121" s="4">
        <v>44864</v>
      </c>
      <c r="D121" s="3" t="s">
        <v>37</v>
      </c>
      <c r="E121" s="3" t="s">
        <v>31</v>
      </c>
      <c r="F121" s="3" t="s">
        <v>14</v>
      </c>
      <c r="G121" s="3" t="s">
        <v>28</v>
      </c>
      <c r="H121" s="3" t="s">
        <v>16</v>
      </c>
      <c r="I121" s="3">
        <v>17</v>
      </c>
      <c r="J121" s="3">
        <v>16</v>
      </c>
      <c r="K121" s="3">
        <v>362</v>
      </c>
      <c r="L121" s="3">
        <v>1</v>
      </c>
      <c r="M121" s="3">
        <v>324</v>
      </c>
      <c r="N121" s="3">
        <v>2</v>
      </c>
      <c r="P121" t="str">
        <f t="shared" si="8"/>
        <v>Washington Commanders</v>
      </c>
      <c r="Q121">
        <f t="shared" si="9"/>
        <v>17</v>
      </c>
      <c r="R121" t="str">
        <f t="shared" si="10"/>
        <v>Indianapolis Colts</v>
      </c>
      <c r="S121">
        <f t="shared" si="11"/>
        <v>16</v>
      </c>
      <c r="T121">
        <f t="shared" si="6"/>
        <v>-1</v>
      </c>
      <c r="U121">
        <f>VLOOKUP(R121,RatingsTable,2,FALSE)+HFA-VLOOKUP(P121,RatingsTable,2,FALSE)</f>
        <v>-5.7211325305337883</v>
      </c>
      <c r="V121">
        <f t="shared" si="7"/>
        <v>22.28909237086437</v>
      </c>
    </row>
    <row r="122" spans="1:22" ht="15" x14ac:dyDescent="0.25">
      <c r="A122" s="1">
        <v>8</v>
      </c>
      <c r="B122" s="3" t="s">
        <v>17</v>
      </c>
      <c r="C122" s="4">
        <v>44864</v>
      </c>
      <c r="D122" s="3" t="s">
        <v>37</v>
      </c>
      <c r="E122" s="3" t="s">
        <v>49</v>
      </c>
      <c r="F122" s="3"/>
      <c r="G122" s="3" t="s">
        <v>42</v>
      </c>
      <c r="H122" s="3" t="s">
        <v>16</v>
      </c>
      <c r="I122" s="3">
        <v>27</v>
      </c>
      <c r="J122" s="3">
        <v>13</v>
      </c>
      <c r="K122" s="3">
        <v>277</v>
      </c>
      <c r="L122" s="3">
        <v>1</v>
      </c>
      <c r="M122" s="3">
        <v>225</v>
      </c>
      <c r="N122" s="3">
        <v>2</v>
      </c>
      <c r="P122" t="str">
        <f t="shared" si="8"/>
        <v>New York Giants</v>
      </c>
      <c r="Q122">
        <f t="shared" si="9"/>
        <v>13</v>
      </c>
      <c r="R122" t="str">
        <f t="shared" si="10"/>
        <v>Seattle Seahawks</v>
      </c>
      <c r="S122">
        <f t="shared" si="11"/>
        <v>27</v>
      </c>
      <c r="T122">
        <f t="shared" si="6"/>
        <v>14</v>
      </c>
      <c r="U122">
        <f>VLOOKUP(R122,RatingsTable,2,FALSE)+HFA-VLOOKUP(P122,RatingsTable,2,FALSE)</f>
        <v>1.5420022340243054</v>
      </c>
      <c r="V122">
        <f t="shared" si="7"/>
        <v>155.20170833705538</v>
      </c>
    </row>
    <row r="123" spans="1:22" ht="15" x14ac:dyDescent="0.25">
      <c r="A123" s="1">
        <v>8</v>
      </c>
      <c r="B123" s="3" t="s">
        <v>17</v>
      </c>
      <c r="C123" s="4">
        <v>44864</v>
      </c>
      <c r="D123" s="3" t="s">
        <v>12</v>
      </c>
      <c r="E123" s="3" t="s">
        <v>13</v>
      </c>
      <c r="F123" s="3"/>
      <c r="G123" s="3" t="s">
        <v>41</v>
      </c>
      <c r="H123" s="3" t="s">
        <v>16</v>
      </c>
      <c r="I123" s="3">
        <v>27</v>
      </c>
      <c r="J123" s="3">
        <v>17</v>
      </c>
      <c r="K123" s="3">
        <v>369</v>
      </c>
      <c r="L123" s="3">
        <v>2</v>
      </c>
      <c r="M123" s="3">
        <v>398</v>
      </c>
      <c r="N123" s="3">
        <v>1</v>
      </c>
      <c r="P123" t="str">
        <f t="shared" si="8"/>
        <v>Green Bay Packers</v>
      </c>
      <c r="Q123">
        <f t="shared" si="9"/>
        <v>17</v>
      </c>
      <c r="R123" t="str">
        <f t="shared" si="10"/>
        <v>Buffalo Bills</v>
      </c>
      <c r="S123">
        <f t="shared" si="11"/>
        <v>27</v>
      </c>
      <c r="T123">
        <f t="shared" si="6"/>
        <v>10</v>
      </c>
      <c r="U123">
        <f>VLOOKUP(R123,RatingsTable,2,FALSE)+HFA-VLOOKUP(P123,RatingsTable,2,FALSE)</f>
        <v>10.982879983275152</v>
      </c>
      <c r="V123">
        <f t="shared" si="7"/>
        <v>0.966053061522964</v>
      </c>
    </row>
    <row r="124" spans="1:22" ht="15" x14ac:dyDescent="0.25">
      <c r="A124" s="1">
        <v>8</v>
      </c>
      <c r="B124" s="3" t="s">
        <v>48</v>
      </c>
      <c r="C124" s="4">
        <v>44865</v>
      </c>
      <c r="D124" s="3" t="s">
        <v>51</v>
      </c>
      <c r="E124" s="3" t="s">
        <v>21</v>
      </c>
      <c r="F124" s="3"/>
      <c r="G124" s="3" t="s">
        <v>26</v>
      </c>
      <c r="H124" s="3" t="s">
        <v>16</v>
      </c>
      <c r="I124" s="3">
        <v>32</v>
      </c>
      <c r="J124" s="3">
        <v>13</v>
      </c>
      <c r="K124" s="3">
        <v>440</v>
      </c>
      <c r="L124" s="3">
        <v>2</v>
      </c>
      <c r="M124" s="3">
        <v>229</v>
      </c>
      <c r="N124" s="3">
        <v>2</v>
      </c>
      <c r="P124" t="str">
        <f t="shared" si="8"/>
        <v>Cincinnati Bengals</v>
      </c>
      <c r="Q124">
        <f t="shared" si="9"/>
        <v>13</v>
      </c>
      <c r="R124" t="str">
        <f t="shared" si="10"/>
        <v>Cleveland Browns</v>
      </c>
      <c r="S124">
        <f t="shared" si="11"/>
        <v>32</v>
      </c>
      <c r="T124">
        <f t="shared" si="6"/>
        <v>19</v>
      </c>
      <c r="U124">
        <f>VLOOKUP(R124,RatingsTable,2,FALSE)+HFA-VLOOKUP(P124,RatingsTable,2,FALSE)</f>
        <v>-6.0877988517816792</v>
      </c>
      <c r="V124">
        <f t="shared" si="7"/>
        <v>629.39765122745803</v>
      </c>
    </row>
    <row r="125" spans="1:22" ht="15" x14ac:dyDescent="0.25">
      <c r="A125" s="1">
        <v>9</v>
      </c>
      <c r="B125" s="3" t="s">
        <v>11</v>
      </c>
      <c r="C125" s="4">
        <v>44868</v>
      </c>
      <c r="D125" s="3" t="s">
        <v>51</v>
      </c>
      <c r="E125" s="3" t="s">
        <v>29</v>
      </c>
      <c r="F125" s="3" t="s">
        <v>14</v>
      </c>
      <c r="G125" s="3" t="s">
        <v>27</v>
      </c>
      <c r="H125" s="3" t="s">
        <v>16</v>
      </c>
      <c r="I125" s="3">
        <v>29</v>
      </c>
      <c r="J125" s="3">
        <v>17</v>
      </c>
      <c r="K125" s="3">
        <v>360</v>
      </c>
      <c r="L125" s="3">
        <v>1</v>
      </c>
      <c r="M125" s="3">
        <v>303</v>
      </c>
      <c r="N125" s="3">
        <v>2</v>
      </c>
      <c r="P125" t="str">
        <f t="shared" si="8"/>
        <v>Philadelphia Eagles</v>
      </c>
      <c r="Q125">
        <f t="shared" si="9"/>
        <v>29</v>
      </c>
      <c r="R125" t="str">
        <f t="shared" si="10"/>
        <v>Houston Texans</v>
      </c>
      <c r="S125">
        <f t="shared" si="11"/>
        <v>17</v>
      </c>
      <c r="T125">
        <f t="shared" si="6"/>
        <v>-12</v>
      </c>
      <c r="U125">
        <f>VLOOKUP(R125,RatingsTable,2,FALSE)+HFA-VLOOKUP(P125,RatingsTable,2,FALSE)</f>
        <v>-15.182065471800698</v>
      </c>
      <c r="V125">
        <f t="shared" si="7"/>
        <v>10.125540666826197</v>
      </c>
    </row>
    <row r="126" spans="1:22" ht="15" x14ac:dyDescent="0.25">
      <c r="A126" s="1">
        <v>9</v>
      </c>
      <c r="B126" s="3" t="s">
        <v>17</v>
      </c>
      <c r="C126" s="4">
        <v>44871</v>
      </c>
      <c r="D126" s="3" t="s">
        <v>18</v>
      </c>
      <c r="E126" s="3" t="s">
        <v>36</v>
      </c>
      <c r="F126" s="3"/>
      <c r="G126" s="3" t="s">
        <v>13</v>
      </c>
      <c r="H126" s="3" t="s">
        <v>16</v>
      </c>
      <c r="I126" s="3">
        <v>20</v>
      </c>
      <c r="J126" s="3">
        <v>17</v>
      </c>
      <c r="K126" s="3">
        <v>310</v>
      </c>
      <c r="L126" s="3">
        <v>1</v>
      </c>
      <c r="M126" s="3">
        <v>317</v>
      </c>
      <c r="N126" s="3">
        <v>2</v>
      </c>
      <c r="P126" t="str">
        <f t="shared" si="8"/>
        <v>Buffalo Bills</v>
      </c>
      <c r="Q126">
        <f t="shared" si="9"/>
        <v>17</v>
      </c>
      <c r="R126" t="str">
        <f t="shared" si="10"/>
        <v>New York Jets</v>
      </c>
      <c r="S126">
        <f t="shared" si="11"/>
        <v>20</v>
      </c>
      <c r="T126">
        <f t="shared" si="6"/>
        <v>3</v>
      </c>
      <c r="U126">
        <f>VLOOKUP(R126,RatingsTable,2,FALSE)+HFA-VLOOKUP(P126,RatingsTable,2,FALSE)</f>
        <v>-6.6393026123313454</v>
      </c>
      <c r="V126">
        <f t="shared" si="7"/>
        <v>92.916154852097904</v>
      </c>
    </row>
    <row r="127" spans="1:22" ht="15" x14ac:dyDescent="0.25">
      <c r="A127" s="1">
        <v>9</v>
      </c>
      <c r="B127" s="3" t="s">
        <v>17</v>
      </c>
      <c r="C127" s="4">
        <v>44871</v>
      </c>
      <c r="D127" s="3" t="s">
        <v>18</v>
      </c>
      <c r="E127" s="3" t="s">
        <v>30</v>
      </c>
      <c r="F127" s="3"/>
      <c r="G127" s="3" t="s">
        <v>41</v>
      </c>
      <c r="H127" s="3" t="s">
        <v>16</v>
      </c>
      <c r="I127" s="3">
        <v>15</v>
      </c>
      <c r="J127" s="3">
        <v>9</v>
      </c>
      <c r="K127" s="3">
        <v>254</v>
      </c>
      <c r="L127" s="3">
        <v>1</v>
      </c>
      <c r="M127" s="3">
        <v>389</v>
      </c>
      <c r="N127" s="3">
        <v>3</v>
      </c>
      <c r="P127" t="str">
        <f t="shared" si="8"/>
        <v>Green Bay Packers</v>
      </c>
      <c r="Q127">
        <f t="shared" si="9"/>
        <v>9</v>
      </c>
      <c r="R127" t="str">
        <f t="shared" si="10"/>
        <v>Detroit Lions</v>
      </c>
      <c r="S127">
        <f t="shared" si="11"/>
        <v>15</v>
      </c>
      <c r="T127">
        <f t="shared" si="6"/>
        <v>6</v>
      </c>
      <c r="U127">
        <f>VLOOKUP(R127,RatingsTable,2,FALSE)+HFA-VLOOKUP(P127,RatingsTable,2,FALSE)</f>
        <v>3.9047097341826915</v>
      </c>
      <c r="V127">
        <f t="shared" si="7"/>
        <v>4.3902412980287675</v>
      </c>
    </row>
    <row r="128" spans="1:22" ht="15" x14ac:dyDescent="0.25">
      <c r="A128" s="1">
        <v>9</v>
      </c>
      <c r="B128" s="3" t="s">
        <v>17</v>
      </c>
      <c r="C128" s="4">
        <v>44871</v>
      </c>
      <c r="D128" s="3" t="s">
        <v>18</v>
      </c>
      <c r="E128" s="3" t="s">
        <v>40</v>
      </c>
      <c r="F128" s="3" t="s">
        <v>14</v>
      </c>
      <c r="G128" s="3" t="s">
        <v>31</v>
      </c>
      <c r="H128" s="3" t="s">
        <v>16</v>
      </c>
      <c r="I128" s="3">
        <v>20</v>
      </c>
      <c r="J128" s="3">
        <v>17</v>
      </c>
      <c r="K128" s="3">
        <v>301</v>
      </c>
      <c r="L128" s="3">
        <v>1</v>
      </c>
      <c r="M128" s="3">
        <v>263</v>
      </c>
      <c r="N128" s="3">
        <v>1</v>
      </c>
      <c r="P128" t="str">
        <f t="shared" si="8"/>
        <v>Minnesota Vikings</v>
      </c>
      <c r="Q128">
        <f t="shared" si="9"/>
        <v>20</v>
      </c>
      <c r="R128" t="str">
        <f t="shared" si="10"/>
        <v>Washington Commanders</v>
      </c>
      <c r="S128">
        <f t="shared" si="11"/>
        <v>17</v>
      </c>
      <c r="T128">
        <f t="shared" si="6"/>
        <v>-3</v>
      </c>
      <c r="U128">
        <f>VLOOKUP(R128,RatingsTable,2,FALSE)+HFA-VLOOKUP(P128,RatingsTable,2,FALSE)</f>
        <v>1.9656241239147678</v>
      </c>
      <c r="V128">
        <f t="shared" si="7"/>
        <v>24.657422940004309</v>
      </c>
    </row>
    <row r="129" spans="1:22" ht="15" x14ac:dyDescent="0.25">
      <c r="A129" s="1">
        <v>9</v>
      </c>
      <c r="B129" s="3" t="s">
        <v>17</v>
      </c>
      <c r="C129" s="4">
        <v>44871</v>
      </c>
      <c r="D129" s="3" t="s">
        <v>18</v>
      </c>
      <c r="E129" s="3" t="s">
        <v>44</v>
      </c>
      <c r="F129" s="3" t="s">
        <v>14</v>
      </c>
      <c r="G129" s="3" t="s">
        <v>20</v>
      </c>
      <c r="H129" s="3" t="s">
        <v>16</v>
      </c>
      <c r="I129" s="3">
        <v>20</v>
      </c>
      <c r="J129" s="3">
        <v>17</v>
      </c>
      <c r="K129" s="3">
        <v>336</v>
      </c>
      <c r="L129" s="3">
        <v>2</v>
      </c>
      <c r="M129" s="3">
        <v>315</v>
      </c>
      <c r="N129" s="3">
        <v>2</v>
      </c>
      <c r="P129" t="str">
        <f t="shared" si="8"/>
        <v>Los Angeles Chargers</v>
      </c>
      <c r="Q129">
        <f t="shared" si="9"/>
        <v>20</v>
      </c>
      <c r="R129" t="str">
        <f t="shared" si="10"/>
        <v>Atlanta Falcons</v>
      </c>
      <c r="S129">
        <f t="shared" si="11"/>
        <v>17</v>
      </c>
      <c r="T129">
        <f t="shared" si="6"/>
        <v>-3</v>
      </c>
      <c r="U129">
        <f>VLOOKUP(R129,RatingsTable,2,FALSE)+HFA-VLOOKUP(P129,RatingsTable,2,FALSE)</f>
        <v>0.66000169559648869</v>
      </c>
      <c r="V129">
        <f t="shared" si="7"/>
        <v>13.395612411769172</v>
      </c>
    </row>
    <row r="130" spans="1:22" ht="15" x14ac:dyDescent="0.25">
      <c r="A130" s="1">
        <v>9</v>
      </c>
      <c r="B130" s="3" t="s">
        <v>17</v>
      </c>
      <c r="C130" s="4">
        <v>44871</v>
      </c>
      <c r="D130" s="3" t="s">
        <v>18</v>
      </c>
      <c r="E130" s="3" t="s">
        <v>26</v>
      </c>
      <c r="F130" s="3"/>
      <c r="G130" s="3" t="s">
        <v>22</v>
      </c>
      <c r="H130" s="3" t="s">
        <v>16</v>
      </c>
      <c r="I130" s="3">
        <v>42</v>
      </c>
      <c r="J130" s="3">
        <v>21</v>
      </c>
      <c r="K130" s="3">
        <v>464</v>
      </c>
      <c r="L130" s="3">
        <v>0</v>
      </c>
      <c r="M130" s="3">
        <v>228</v>
      </c>
      <c r="N130" s="3">
        <v>3</v>
      </c>
      <c r="P130" t="str">
        <f t="shared" si="8"/>
        <v>Carolina Panthers</v>
      </c>
      <c r="Q130">
        <f t="shared" si="9"/>
        <v>21</v>
      </c>
      <c r="R130" t="str">
        <f t="shared" si="10"/>
        <v>Cincinnati Bengals</v>
      </c>
      <c r="S130">
        <f t="shared" si="11"/>
        <v>42</v>
      </c>
      <c r="T130">
        <f t="shared" si="6"/>
        <v>21</v>
      </c>
      <c r="U130">
        <f>VLOOKUP(R130,RatingsTable,2,FALSE)+HFA-VLOOKUP(P130,RatingsTable,2,FALSE)</f>
        <v>12.341422966793385</v>
      </c>
      <c r="V130">
        <f t="shared" si="7"/>
        <v>74.970956239973077</v>
      </c>
    </row>
    <row r="131" spans="1:22" ht="15" x14ac:dyDescent="0.25">
      <c r="A131" s="1">
        <v>9</v>
      </c>
      <c r="B131" s="3" t="s">
        <v>17</v>
      </c>
      <c r="C131" s="4">
        <v>44871</v>
      </c>
      <c r="D131" s="3" t="s">
        <v>18</v>
      </c>
      <c r="E131" s="3" t="s">
        <v>33</v>
      </c>
      <c r="F131" s="3" t="s">
        <v>14</v>
      </c>
      <c r="G131" s="3" t="s">
        <v>23</v>
      </c>
      <c r="H131" s="3" t="s">
        <v>16</v>
      </c>
      <c r="I131" s="3">
        <v>35</v>
      </c>
      <c r="J131" s="3">
        <v>32</v>
      </c>
      <c r="K131" s="3">
        <v>379</v>
      </c>
      <c r="L131" s="3">
        <v>0</v>
      </c>
      <c r="M131" s="3">
        <v>368</v>
      </c>
      <c r="N131" s="3">
        <v>0</v>
      </c>
      <c r="P131" t="str">
        <f t="shared" si="8"/>
        <v>Miami Dolphins</v>
      </c>
      <c r="Q131">
        <f t="shared" si="9"/>
        <v>35</v>
      </c>
      <c r="R131" t="str">
        <f t="shared" si="10"/>
        <v>Chicago Bears</v>
      </c>
      <c r="S131">
        <f t="shared" si="11"/>
        <v>32</v>
      </c>
      <c r="T131">
        <f t="shared" ref="T131:T194" si="12">S131-Q131</f>
        <v>-3</v>
      </c>
      <c r="U131">
        <f>VLOOKUP(R131,RatingsTable,2,FALSE)+HFA-VLOOKUP(P131,RatingsTable,2,FALSE)</f>
        <v>-6.4363780456120399</v>
      </c>
      <c r="V131">
        <f t="shared" ref="V131:V194" si="13">(T131-U131)^2</f>
        <v>11.808694072364423</v>
      </c>
    </row>
    <row r="132" spans="1:22" ht="15" x14ac:dyDescent="0.25">
      <c r="A132" s="1">
        <v>9</v>
      </c>
      <c r="B132" s="3" t="s">
        <v>17</v>
      </c>
      <c r="C132" s="4">
        <v>44871</v>
      </c>
      <c r="D132" s="3" t="s">
        <v>18</v>
      </c>
      <c r="E132" s="3" t="s">
        <v>34</v>
      </c>
      <c r="F132" s="3"/>
      <c r="G132" s="3" t="s">
        <v>28</v>
      </c>
      <c r="H132" s="3" t="s">
        <v>16</v>
      </c>
      <c r="I132" s="3">
        <v>26</v>
      </c>
      <c r="J132" s="3">
        <v>3</v>
      </c>
      <c r="K132" s="3">
        <v>203</v>
      </c>
      <c r="L132" s="3">
        <v>1</v>
      </c>
      <c r="M132" s="3">
        <v>121</v>
      </c>
      <c r="N132" s="3">
        <v>1</v>
      </c>
      <c r="P132" t="str">
        <f t="shared" ref="P132:P195" si="14">IF(F132="@",E132,G132)</f>
        <v>Indianapolis Colts</v>
      </c>
      <c r="Q132">
        <f t="shared" ref="Q132:Q195" si="15">IF(F132="@",I132,J132)</f>
        <v>3</v>
      </c>
      <c r="R132" t="str">
        <f t="shared" ref="R132:R195" si="16">IF(F132="@",G132,E132)</f>
        <v>New England Patriots</v>
      </c>
      <c r="S132">
        <f t="shared" ref="S132:S195" si="17">IF(F132="@",J132,I132)</f>
        <v>26</v>
      </c>
      <c r="T132">
        <f t="shared" si="12"/>
        <v>23</v>
      </c>
      <c r="U132">
        <f>VLOOKUP(R132,RatingsTable,2,FALSE)+HFA-VLOOKUP(P132,RatingsTable,2,FALSE)</f>
        <v>12.274794305282882</v>
      </c>
      <c r="V132">
        <f t="shared" si="13"/>
        <v>115.03003719399251</v>
      </c>
    </row>
    <row r="133" spans="1:22" ht="15" x14ac:dyDescent="0.25">
      <c r="A133" s="1">
        <v>9</v>
      </c>
      <c r="B133" s="3" t="s">
        <v>17</v>
      </c>
      <c r="C133" s="4">
        <v>44871</v>
      </c>
      <c r="D133" s="3" t="s">
        <v>18</v>
      </c>
      <c r="E133" s="3" t="s">
        <v>32</v>
      </c>
      <c r="F133" s="3"/>
      <c r="G133" s="3" t="s">
        <v>45</v>
      </c>
      <c r="H133" s="3" t="s">
        <v>16</v>
      </c>
      <c r="I133" s="3">
        <v>27</v>
      </c>
      <c r="J133" s="3">
        <v>20</v>
      </c>
      <c r="K133" s="3">
        <v>403</v>
      </c>
      <c r="L133" s="3">
        <v>1</v>
      </c>
      <c r="M133" s="3">
        <v>321</v>
      </c>
      <c r="N133" s="3">
        <v>1</v>
      </c>
      <c r="P133" t="str">
        <f t="shared" si="14"/>
        <v>Las Vegas Raiders</v>
      </c>
      <c r="Q133">
        <f t="shared" si="15"/>
        <v>20</v>
      </c>
      <c r="R133" t="str">
        <f t="shared" si="16"/>
        <v>Jacksonville Jaguars</v>
      </c>
      <c r="S133">
        <f t="shared" si="17"/>
        <v>27</v>
      </c>
      <c r="T133">
        <f t="shared" si="12"/>
        <v>7</v>
      </c>
      <c r="U133">
        <f>VLOOKUP(R133,RatingsTable,2,FALSE)+HFA-VLOOKUP(P133,RatingsTable,2,FALSE)</f>
        <v>6.4084882919354857</v>
      </c>
      <c r="V133">
        <f t="shared" si="13"/>
        <v>0.34988610077739912</v>
      </c>
    </row>
    <row r="134" spans="1:22" ht="15" x14ac:dyDescent="0.25">
      <c r="A134" s="1">
        <v>9</v>
      </c>
      <c r="B134" s="3" t="s">
        <v>17</v>
      </c>
      <c r="C134" s="4">
        <v>44871</v>
      </c>
      <c r="D134" s="3" t="s">
        <v>52</v>
      </c>
      <c r="E134" s="3" t="s">
        <v>49</v>
      </c>
      <c r="F134" s="3" t="s">
        <v>14</v>
      </c>
      <c r="G134" s="3" t="s">
        <v>39</v>
      </c>
      <c r="H134" s="3" t="s">
        <v>16</v>
      </c>
      <c r="I134" s="3">
        <v>31</v>
      </c>
      <c r="J134" s="3">
        <v>21</v>
      </c>
      <c r="K134" s="3">
        <v>421</v>
      </c>
      <c r="L134" s="3">
        <v>1</v>
      </c>
      <c r="M134" s="3">
        <v>262</v>
      </c>
      <c r="N134" s="3">
        <v>1</v>
      </c>
      <c r="P134" t="str">
        <f t="shared" si="14"/>
        <v>Seattle Seahawks</v>
      </c>
      <c r="Q134">
        <f t="shared" si="15"/>
        <v>31</v>
      </c>
      <c r="R134" t="str">
        <f t="shared" si="16"/>
        <v>Arizona Cardinals</v>
      </c>
      <c r="S134">
        <f t="shared" si="17"/>
        <v>21</v>
      </c>
      <c r="T134">
        <f t="shared" si="12"/>
        <v>-10</v>
      </c>
      <c r="U134">
        <f>VLOOKUP(R134,RatingsTable,2,FALSE)+HFA-VLOOKUP(P134,RatingsTable,2,FALSE)</f>
        <v>-3.2061826903769113</v>
      </c>
      <c r="V134">
        <f t="shared" si="13"/>
        <v>46.155953636534306</v>
      </c>
    </row>
    <row r="135" spans="1:22" ht="15" x14ac:dyDescent="0.25">
      <c r="A135" s="1">
        <v>9</v>
      </c>
      <c r="B135" s="3" t="s">
        <v>17</v>
      </c>
      <c r="C135" s="4">
        <v>44871</v>
      </c>
      <c r="D135" s="3" t="s">
        <v>37</v>
      </c>
      <c r="E135" s="3" t="s">
        <v>46</v>
      </c>
      <c r="F135" s="3"/>
      <c r="G135" s="3" t="s">
        <v>15</v>
      </c>
      <c r="H135" s="3" t="s">
        <v>16</v>
      </c>
      <c r="I135" s="3">
        <v>16</v>
      </c>
      <c r="J135" s="3">
        <v>13</v>
      </c>
      <c r="K135" s="3">
        <v>323</v>
      </c>
      <c r="L135" s="3">
        <v>0</v>
      </c>
      <c r="M135" s="3">
        <v>206</v>
      </c>
      <c r="N135" s="3">
        <v>0</v>
      </c>
      <c r="P135" t="str">
        <f t="shared" si="14"/>
        <v>Los Angeles Rams</v>
      </c>
      <c r="Q135">
        <f t="shared" si="15"/>
        <v>13</v>
      </c>
      <c r="R135" t="str">
        <f t="shared" si="16"/>
        <v>Tampa Bay Buccaneers</v>
      </c>
      <c r="S135">
        <f t="shared" si="17"/>
        <v>16</v>
      </c>
      <c r="T135">
        <f t="shared" si="12"/>
        <v>3</v>
      </c>
      <c r="U135">
        <f>VLOOKUP(R135,RatingsTable,2,FALSE)+HFA-VLOOKUP(P135,RatingsTable,2,FALSE)</f>
        <v>3.5973188525561102</v>
      </c>
      <c r="V135">
        <f t="shared" si="13"/>
        <v>0.35678981161894807</v>
      </c>
    </row>
    <row r="136" spans="1:22" ht="15" x14ac:dyDescent="0.25">
      <c r="A136" s="1">
        <v>9</v>
      </c>
      <c r="B136" s="3" t="s">
        <v>17</v>
      </c>
      <c r="C136" s="4">
        <v>44871</v>
      </c>
      <c r="D136" s="3" t="s">
        <v>12</v>
      </c>
      <c r="E136" s="3" t="s">
        <v>38</v>
      </c>
      <c r="F136" s="3"/>
      <c r="G136" s="3" t="s">
        <v>43</v>
      </c>
      <c r="H136" s="3" t="s">
        <v>16</v>
      </c>
      <c r="I136" s="3">
        <v>20</v>
      </c>
      <c r="J136" s="3">
        <v>17</v>
      </c>
      <c r="K136" s="3">
        <v>499</v>
      </c>
      <c r="L136" s="3">
        <v>1</v>
      </c>
      <c r="M136" s="3">
        <v>229</v>
      </c>
      <c r="N136" s="3">
        <v>0</v>
      </c>
      <c r="P136" t="str">
        <f t="shared" si="14"/>
        <v>Tennessee Titans</v>
      </c>
      <c r="Q136">
        <f t="shared" si="15"/>
        <v>17</v>
      </c>
      <c r="R136" t="str">
        <f t="shared" si="16"/>
        <v>Kansas City Chiefs</v>
      </c>
      <c r="S136">
        <f t="shared" si="17"/>
        <v>20</v>
      </c>
      <c r="T136">
        <f t="shared" si="12"/>
        <v>3</v>
      </c>
      <c r="U136">
        <f>VLOOKUP(R136,RatingsTable,2,FALSE)+HFA-VLOOKUP(P136,RatingsTable,2,FALSE)</f>
        <v>11.720602797372818</v>
      </c>
      <c r="V136">
        <f t="shared" si="13"/>
        <v>76.048913149546621</v>
      </c>
    </row>
    <row r="137" spans="1:22" ht="15" x14ac:dyDescent="0.25">
      <c r="A137" s="1">
        <v>9</v>
      </c>
      <c r="B137" s="3" t="s">
        <v>48</v>
      </c>
      <c r="C137" s="4">
        <v>44872</v>
      </c>
      <c r="D137" s="3" t="s">
        <v>51</v>
      </c>
      <c r="E137" s="3" t="s">
        <v>35</v>
      </c>
      <c r="F137" s="3" t="s">
        <v>14</v>
      </c>
      <c r="G137" s="3" t="s">
        <v>19</v>
      </c>
      <c r="H137" s="3" t="s">
        <v>16</v>
      </c>
      <c r="I137" s="3">
        <v>27</v>
      </c>
      <c r="J137" s="3">
        <v>13</v>
      </c>
      <c r="K137" s="3">
        <v>319</v>
      </c>
      <c r="L137" s="3">
        <v>0</v>
      </c>
      <c r="M137" s="3">
        <v>243</v>
      </c>
      <c r="N137" s="3">
        <v>1</v>
      </c>
      <c r="P137" t="str">
        <f t="shared" si="14"/>
        <v>Baltimore Ravens</v>
      </c>
      <c r="Q137">
        <f t="shared" si="15"/>
        <v>27</v>
      </c>
      <c r="R137" t="str">
        <f t="shared" si="16"/>
        <v>New Orleans Saints</v>
      </c>
      <c r="S137">
        <f t="shared" si="17"/>
        <v>13</v>
      </c>
      <c r="T137">
        <f t="shared" si="12"/>
        <v>-14</v>
      </c>
      <c r="U137">
        <f>VLOOKUP(R137,RatingsTable,2,FALSE)+HFA-VLOOKUP(P137,RatingsTable,2,FALSE)</f>
        <v>-2.2883535721988917</v>
      </c>
      <c r="V137">
        <f t="shared" si="13"/>
        <v>137.16266204982645</v>
      </c>
    </row>
    <row r="138" spans="1:22" ht="15" x14ac:dyDescent="0.25">
      <c r="A138" s="1">
        <v>10</v>
      </c>
      <c r="B138" s="3" t="s">
        <v>11</v>
      </c>
      <c r="C138" s="4">
        <v>44875</v>
      </c>
      <c r="D138" s="3" t="s">
        <v>51</v>
      </c>
      <c r="E138" s="3" t="s">
        <v>22</v>
      </c>
      <c r="F138" s="3"/>
      <c r="G138" s="3" t="s">
        <v>20</v>
      </c>
      <c r="H138" s="3" t="s">
        <v>16</v>
      </c>
      <c r="I138" s="3">
        <v>25</v>
      </c>
      <c r="J138" s="3">
        <v>15</v>
      </c>
      <c r="K138" s="3">
        <v>333</v>
      </c>
      <c r="L138" s="3">
        <v>0</v>
      </c>
      <c r="M138" s="3">
        <v>291</v>
      </c>
      <c r="N138" s="3">
        <v>1</v>
      </c>
      <c r="P138" t="str">
        <f t="shared" si="14"/>
        <v>Atlanta Falcons</v>
      </c>
      <c r="Q138">
        <f t="shared" si="15"/>
        <v>15</v>
      </c>
      <c r="R138" t="str">
        <f t="shared" si="16"/>
        <v>Carolina Panthers</v>
      </c>
      <c r="S138">
        <f t="shared" si="17"/>
        <v>25</v>
      </c>
      <c r="T138">
        <f t="shared" si="12"/>
        <v>10</v>
      </c>
      <c r="U138">
        <f>VLOOKUP(R138,RatingsTable,2,FALSE)+HFA-VLOOKUP(P138,RatingsTable,2,FALSE)</f>
        <v>1.9437809017679473</v>
      </c>
      <c r="V138">
        <f t="shared" si="13"/>
        <v>64.902666158718858</v>
      </c>
    </row>
    <row r="139" spans="1:22" ht="15" x14ac:dyDescent="0.25">
      <c r="A139" s="1">
        <v>10</v>
      </c>
      <c r="B139" s="3" t="s">
        <v>17</v>
      </c>
      <c r="C139" s="4">
        <v>44878</v>
      </c>
      <c r="D139" s="3" t="s">
        <v>55</v>
      </c>
      <c r="E139" s="3" t="s">
        <v>46</v>
      </c>
      <c r="F139" s="3"/>
      <c r="G139" s="3" t="s">
        <v>49</v>
      </c>
      <c r="H139" s="3" t="s">
        <v>16</v>
      </c>
      <c r="I139" s="3">
        <v>21</v>
      </c>
      <c r="J139" s="3">
        <v>16</v>
      </c>
      <c r="K139" s="3">
        <v>419</v>
      </c>
      <c r="L139" s="3">
        <v>2</v>
      </c>
      <c r="M139" s="3">
        <v>283</v>
      </c>
      <c r="N139" s="3">
        <v>1</v>
      </c>
      <c r="P139" t="str">
        <f t="shared" si="14"/>
        <v>Seattle Seahawks</v>
      </c>
      <c r="Q139">
        <f t="shared" si="15"/>
        <v>16</v>
      </c>
      <c r="R139" t="str">
        <f t="shared" si="16"/>
        <v>Tampa Bay Buccaneers</v>
      </c>
      <c r="S139">
        <f t="shared" si="17"/>
        <v>21</v>
      </c>
      <c r="T139">
        <f t="shared" si="12"/>
        <v>5</v>
      </c>
      <c r="U139">
        <f>VLOOKUP(R139,RatingsTable,2,FALSE)+HFA-VLOOKUP(P139,RatingsTable,2,FALSE)</f>
        <v>0.3298423359932332</v>
      </c>
      <c r="V139">
        <f t="shared" si="13"/>
        <v>21.810372606681138</v>
      </c>
    </row>
    <row r="140" spans="1:22" ht="15" x14ac:dyDescent="0.25">
      <c r="A140" s="1">
        <v>10</v>
      </c>
      <c r="B140" s="3" t="s">
        <v>17</v>
      </c>
      <c r="C140" s="4">
        <v>44878</v>
      </c>
      <c r="D140" s="3" t="s">
        <v>18</v>
      </c>
      <c r="E140" s="3" t="s">
        <v>40</v>
      </c>
      <c r="F140" s="3" t="s">
        <v>14</v>
      </c>
      <c r="G140" s="3" t="s">
        <v>13</v>
      </c>
      <c r="H140" s="3" t="s">
        <v>16</v>
      </c>
      <c r="I140" s="3">
        <v>33</v>
      </c>
      <c r="J140" s="3">
        <v>30</v>
      </c>
      <c r="K140" s="3">
        <v>481</v>
      </c>
      <c r="L140" s="3">
        <v>2</v>
      </c>
      <c r="M140" s="3">
        <v>486</v>
      </c>
      <c r="N140" s="3">
        <v>4</v>
      </c>
      <c r="P140" t="str">
        <f t="shared" si="14"/>
        <v>Minnesota Vikings</v>
      </c>
      <c r="Q140">
        <f t="shared" si="15"/>
        <v>33</v>
      </c>
      <c r="R140" t="str">
        <f t="shared" si="16"/>
        <v>Buffalo Bills</v>
      </c>
      <c r="S140">
        <f t="shared" si="17"/>
        <v>30</v>
      </c>
      <c r="T140">
        <f t="shared" si="12"/>
        <v>-3</v>
      </c>
      <c r="U140">
        <f>VLOOKUP(R140,RatingsTable,2,FALSE)+HFA-VLOOKUP(P140,RatingsTable,2,FALSE)</f>
        <v>11.857409641539343</v>
      </c>
      <c r="V140">
        <f t="shared" si="13"/>
        <v>220.74262125650623</v>
      </c>
    </row>
    <row r="141" spans="1:22" ht="15" x14ac:dyDescent="0.25">
      <c r="A141" s="1">
        <v>10</v>
      </c>
      <c r="B141" s="3" t="s">
        <v>17</v>
      </c>
      <c r="C141" s="4">
        <v>44878</v>
      </c>
      <c r="D141" s="3" t="s">
        <v>18</v>
      </c>
      <c r="E141" s="3" t="s">
        <v>33</v>
      </c>
      <c r="F141" s="3"/>
      <c r="G141" s="3" t="s">
        <v>21</v>
      </c>
      <c r="H141" s="3" t="s">
        <v>16</v>
      </c>
      <c r="I141" s="3">
        <v>39</v>
      </c>
      <c r="J141" s="3">
        <v>17</v>
      </c>
      <c r="K141" s="3">
        <v>491</v>
      </c>
      <c r="L141" s="3">
        <v>0</v>
      </c>
      <c r="M141" s="3">
        <v>297</v>
      </c>
      <c r="N141" s="3">
        <v>1</v>
      </c>
      <c r="P141" t="str">
        <f t="shared" si="14"/>
        <v>Cleveland Browns</v>
      </c>
      <c r="Q141">
        <f t="shared" si="15"/>
        <v>17</v>
      </c>
      <c r="R141" t="str">
        <f t="shared" si="16"/>
        <v>Miami Dolphins</v>
      </c>
      <c r="S141">
        <f t="shared" si="17"/>
        <v>39</v>
      </c>
      <c r="T141">
        <f t="shared" si="12"/>
        <v>22</v>
      </c>
      <c r="U141">
        <f>VLOOKUP(R141,RatingsTable,2,FALSE)+HFA-VLOOKUP(P141,RatingsTable,2,FALSE)</f>
        <v>4.0829452570176104</v>
      </c>
      <c r="V141">
        <f t="shared" si="13"/>
        <v>321.02085066302777</v>
      </c>
    </row>
    <row r="142" spans="1:22" ht="15" x14ac:dyDescent="0.25">
      <c r="A142" s="1">
        <v>10</v>
      </c>
      <c r="B142" s="3" t="s">
        <v>17</v>
      </c>
      <c r="C142" s="4">
        <v>44878</v>
      </c>
      <c r="D142" s="3" t="s">
        <v>18</v>
      </c>
      <c r="E142" s="3" t="s">
        <v>43</v>
      </c>
      <c r="F142" s="3"/>
      <c r="G142" s="3" t="s">
        <v>50</v>
      </c>
      <c r="H142" s="3" t="s">
        <v>16</v>
      </c>
      <c r="I142" s="3">
        <v>17</v>
      </c>
      <c r="J142" s="3">
        <v>10</v>
      </c>
      <c r="K142" s="3">
        <v>307</v>
      </c>
      <c r="L142" s="3">
        <v>1</v>
      </c>
      <c r="M142" s="3">
        <v>313</v>
      </c>
      <c r="N142" s="3">
        <v>1</v>
      </c>
      <c r="P142" t="str">
        <f t="shared" si="14"/>
        <v>Denver Broncos</v>
      </c>
      <c r="Q142">
        <f t="shared" si="15"/>
        <v>10</v>
      </c>
      <c r="R142" t="str">
        <f t="shared" si="16"/>
        <v>Tennessee Titans</v>
      </c>
      <c r="S142">
        <f t="shared" si="17"/>
        <v>17</v>
      </c>
      <c r="T142">
        <f t="shared" si="12"/>
        <v>7</v>
      </c>
      <c r="U142">
        <f>VLOOKUP(R142,RatingsTable,2,FALSE)+HFA-VLOOKUP(P142,RatingsTable,2,FALSE)</f>
        <v>3.6087956443456104</v>
      </c>
      <c r="V142">
        <f t="shared" si="13"/>
        <v>11.500266981809304</v>
      </c>
    </row>
    <row r="143" spans="1:22" ht="15" x14ac:dyDescent="0.25">
      <c r="A143" s="1">
        <v>10</v>
      </c>
      <c r="B143" s="3" t="s">
        <v>17</v>
      </c>
      <c r="C143" s="4">
        <v>44878</v>
      </c>
      <c r="D143" s="3" t="s">
        <v>18</v>
      </c>
      <c r="E143" s="3" t="s">
        <v>42</v>
      </c>
      <c r="F143" s="3"/>
      <c r="G143" s="3" t="s">
        <v>27</v>
      </c>
      <c r="H143" s="3" t="s">
        <v>16</v>
      </c>
      <c r="I143" s="3">
        <v>24</v>
      </c>
      <c r="J143" s="3">
        <v>16</v>
      </c>
      <c r="K143" s="3">
        <v>367</v>
      </c>
      <c r="L143" s="3">
        <v>0</v>
      </c>
      <c r="M143" s="3">
        <v>387</v>
      </c>
      <c r="N143" s="3">
        <v>2</v>
      </c>
      <c r="P143" t="str">
        <f t="shared" si="14"/>
        <v>Houston Texans</v>
      </c>
      <c r="Q143">
        <f t="shared" si="15"/>
        <v>16</v>
      </c>
      <c r="R143" t="str">
        <f t="shared" si="16"/>
        <v>New York Giants</v>
      </c>
      <c r="S143">
        <f t="shared" si="17"/>
        <v>24</v>
      </c>
      <c r="T143">
        <f t="shared" si="12"/>
        <v>8</v>
      </c>
      <c r="U143">
        <f>VLOOKUP(R143,RatingsTable,2,FALSE)+HFA-VLOOKUP(P143,RatingsTable,2,FALSE)</f>
        <v>9.6934341676721836</v>
      </c>
      <c r="V143">
        <f t="shared" si="13"/>
        <v>2.867719280239581</v>
      </c>
    </row>
    <row r="144" spans="1:22" ht="15" x14ac:dyDescent="0.25">
      <c r="A144" s="1">
        <v>10</v>
      </c>
      <c r="B144" s="3" t="s">
        <v>17</v>
      </c>
      <c r="C144" s="4">
        <v>44878</v>
      </c>
      <c r="D144" s="3" t="s">
        <v>18</v>
      </c>
      <c r="E144" s="3" t="s">
        <v>30</v>
      </c>
      <c r="F144" s="3" t="s">
        <v>14</v>
      </c>
      <c r="G144" s="3" t="s">
        <v>23</v>
      </c>
      <c r="H144" s="3" t="s">
        <v>16</v>
      </c>
      <c r="I144" s="3">
        <v>31</v>
      </c>
      <c r="J144" s="3">
        <v>30</v>
      </c>
      <c r="K144" s="3">
        <v>323</v>
      </c>
      <c r="L144" s="3">
        <v>0</v>
      </c>
      <c r="M144" s="3">
        <v>408</v>
      </c>
      <c r="N144" s="3">
        <v>1</v>
      </c>
      <c r="P144" t="str">
        <f t="shared" si="14"/>
        <v>Detroit Lions</v>
      </c>
      <c r="Q144">
        <f t="shared" si="15"/>
        <v>31</v>
      </c>
      <c r="R144" t="str">
        <f t="shared" si="16"/>
        <v>Chicago Bears</v>
      </c>
      <c r="S144">
        <f t="shared" si="17"/>
        <v>30</v>
      </c>
      <c r="T144">
        <f t="shared" si="12"/>
        <v>-1</v>
      </c>
      <c r="U144">
        <f>VLOOKUP(R144,RatingsTable,2,FALSE)+HFA-VLOOKUP(P144,RatingsTable,2,FALSE)</f>
        <v>-6.6069075726429451</v>
      </c>
      <c r="V144">
        <f t="shared" si="13"/>
        <v>31.437412528160802</v>
      </c>
    </row>
    <row r="145" spans="1:22" ht="15" x14ac:dyDescent="0.25">
      <c r="A145" s="1">
        <v>10</v>
      </c>
      <c r="B145" s="3" t="s">
        <v>17</v>
      </c>
      <c r="C145" s="4">
        <v>44878</v>
      </c>
      <c r="D145" s="3" t="s">
        <v>18</v>
      </c>
      <c r="E145" s="3" t="s">
        <v>38</v>
      </c>
      <c r="F145" s="3"/>
      <c r="G145" s="3" t="s">
        <v>32</v>
      </c>
      <c r="H145" s="3" t="s">
        <v>16</v>
      </c>
      <c r="I145" s="3">
        <v>27</v>
      </c>
      <c r="J145" s="3">
        <v>17</v>
      </c>
      <c r="K145" s="3">
        <v>486</v>
      </c>
      <c r="L145" s="3">
        <v>3</v>
      </c>
      <c r="M145" s="3">
        <v>315</v>
      </c>
      <c r="N145" s="3">
        <v>0</v>
      </c>
      <c r="P145" t="str">
        <f t="shared" si="14"/>
        <v>Jacksonville Jaguars</v>
      </c>
      <c r="Q145">
        <f t="shared" si="15"/>
        <v>17</v>
      </c>
      <c r="R145" t="str">
        <f t="shared" si="16"/>
        <v>Kansas City Chiefs</v>
      </c>
      <c r="S145">
        <f t="shared" si="17"/>
        <v>27</v>
      </c>
      <c r="T145">
        <f t="shared" si="12"/>
        <v>10</v>
      </c>
      <c r="U145">
        <f>VLOOKUP(R145,RatingsTable,2,FALSE)+HFA-VLOOKUP(P145,RatingsTable,2,FALSE)</f>
        <v>6.5320659412311013</v>
      </c>
      <c r="V145">
        <f t="shared" si="13"/>
        <v>12.026566635969328</v>
      </c>
    </row>
    <row r="146" spans="1:22" ht="15" x14ac:dyDescent="0.25">
      <c r="A146" s="1">
        <v>10</v>
      </c>
      <c r="B146" s="3" t="s">
        <v>17</v>
      </c>
      <c r="C146" s="4">
        <v>44878</v>
      </c>
      <c r="D146" s="3" t="s">
        <v>18</v>
      </c>
      <c r="E146" s="3" t="s">
        <v>25</v>
      </c>
      <c r="F146" s="3"/>
      <c r="G146" s="3" t="s">
        <v>19</v>
      </c>
      <c r="H146" s="3" t="s">
        <v>16</v>
      </c>
      <c r="I146" s="3">
        <v>20</v>
      </c>
      <c r="J146" s="3">
        <v>10</v>
      </c>
      <c r="K146" s="3">
        <v>379</v>
      </c>
      <c r="L146" s="3">
        <v>0</v>
      </c>
      <c r="M146" s="3">
        <v>186</v>
      </c>
      <c r="N146" s="3">
        <v>2</v>
      </c>
      <c r="P146" t="str">
        <f t="shared" si="14"/>
        <v>New Orleans Saints</v>
      </c>
      <c r="Q146">
        <f t="shared" si="15"/>
        <v>10</v>
      </c>
      <c r="R146" t="str">
        <f t="shared" si="16"/>
        <v>Pittsburgh Steelers</v>
      </c>
      <c r="S146">
        <f t="shared" si="17"/>
        <v>20</v>
      </c>
      <c r="T146">
        <f t="shared" si="12"/>
        <v>10</v>
      </c>
      <c r="U146">
        <f>VLOOKUP(R146,RatingsTable,2,FALSE)+HFA-VLOOKUP(P146,RatingsTable,2,FALSE)</f>
        <v>2.5939296835773993</v>
      </c>
      <c r="V146">
        <f t="shared" si="13"/>
        <v>54.849877531795961</v>
      </c>
    </row>
    <row r="147" spans="1:22" ht="15" x14ac:dyDescent="0.25">
      <c r="A147" s="1">
        <v>10</v>
      </c>
      <c r="B147" s="3" t="s">
        <v>17</v>
      </c>
      <c r="C147" s="4">
        <v>44878</v>
      </c>
      <c r="D147" s="3" t="s">
        <v>52</v>
      </c>
      <c r="E147" s="3" t="s">
        <v>28</v>
      </c>
      <c r="F147" s="3" t="s">
        <v>14</v>
      </c>
      <c r="G147" s="3" t="s">
        <v>45</v>
      </c>
      <c r="H147" s="3" t="s">
        <v>16</v>
      </c>
      <c r="I147" s="3">
        <v>25</v>
      </c>
      <c r="J147" s="3">
        <v>20</v>
      </c>
      <c r="K147" s="3">
        <v>415</v>
      </c>
      <c r="L147" s="3">
        <v>1</v>
      </c>
      <c r="M147" s="3">
        <v>309</v>
      </c>
      <c r="N147" s="3">
        <v>0</v>
      </c>
      <c r="P147" t="str">
        <f t="shared" si="14"/>
        <v>Indianapolis Colts</v>
      </c>
      <c r="Q147">
        <f t="shared" si="15"/>
        <v>25</v>
      </c>
      <c r="R147" t="str">
        <f t="shared" si="16"/>
        <v>Las Vegas Raiders</v>
      </c>
      <c r="S147">
        <f t="shared" si="17"/>
        <v>20</v>
      </c>
      <c r="T147">
        <f t="shared" si="12"/>
        <v>-5</v>
      </c>
      <c r="U147">
        <f>VLOOKUP(R147,RatingsTable,2,FALSE)+HFA-VLOOKUP(P147,RatingsTable,2,FALSE)</f>
        <v>7.7755772639628535</v>
      </c>
      <c r="V147">
        <f t="shared" si="13"/>
        <v>163.21537442748459</v>
      </c>
    </row>
    <row r="148" spans="1:22" ht="15" x14ac:dyDescent="0.25">
      <c r="A148" s="1">
        <v>10</v>
      </c>
      <c r="B148" s="3" t="s">
        <v>17</v>
      </c>
      <c r="C148" s="4">
        <v>44878</v>
      </c>
      <c r="D148" s="3" t="s">
        <v>37</v>
      </c>
      <c r="E148" s="3" t="s">
        <v>41</v>
      </c>
      <c r="F148" s="3"/>
      <c r="G148" s="3" t="s">
        <v>47</v>
      </c>
      <c r="H148" s="3" t="s">
        <v>16</v>
      </c>
      <c r="I148" s="3">
        <v>31</v>
      </c>
      <c r="J148" s="3">
        <v>28</v>
      </c>
      <c r="K148" s="3">
        <v>415</v>
      </c>
      <c r="L148" s="3">
        <v>2</v>
      </c>
      <c r="M148" s="3">
        <v>421</v>
      </c>
      <c r="N148" s="3">
        <v>2</v>
      </c>
      <c r="P148" t="str">
        <f t="shared" si="14"/>
        <v>Dallas Cowboys</v>
      </c>
      <c r="Q148">
        <f t="shared" si="15"/>
        <v>28</v>
      </c>
      <c r="R148" t="str">
        <f t="shared" si="16"/>
        <v>Green Bay Packers</v>
      </c>
      <c r="S148">
        <f t="shared" si="17"/>
        <v>31</v>
      </c>
      <c r="T148">
        <f t="shared" si="12"/>
        <v>3</v>
      </c>
      <c r="U148">
        <f>VLOOKUP(R148,RatingsTable,2,FALSE)+HFA-VLOOKUP(P148,RatingsTable,2,FALSE)</f>
        <v>-4.779668941483223</v>
      </c>
      <c r="V148">
        <f t="shared" si="13"/>
        <v>60.52324883907869</v>
      </c>
    </row>
    <row r="149" spans="1:22" ht="15" x14ac:dyDescent="0.25">
      <c r="A149" s="1">
        <v>10</v>
      </c>
      <c r="B149" s="3" t="s">
        <v>17</v>
      </c>
      <c r="C149" s="4">
        <v>44878</v>
      </c>
      <c r="D149" s="3" t="s">
        <v>37</v>
      </c>
      <c r="E149" s="3" t="s">
        <v>39</v>
      </c>
      <c r="F149" s="3" t="s">
        <v>14</v>
      </c>
      <c r="G149" s="3" t="s">
        <v>15</v>
      </c>
      <c r="H149" s="3" t="s">
        <v>16</v>
      </c>
      <c r="I149" s="3">
        <v>27</v>
      </c>
      <c r="J149" s="3">
        <v>17</v>
      </c>
      <c r="K149" s="3">
        <v>298</v>
      </c>
      <c r="L149" s="3">
        <v>0</v>
      </c>
      <c r="M149" s="3">
        <v>256</v>
      </c>
      <c r="N149" s="3">
        <v>2</v>
      </c>
      <c r="P149" t="str">
        <f t="shared" si="14"/>
        <v>Arizona Cardinals</v>
      </c>
      <c r="Q149">
        <f t="shared" si="15"/>
        <v>27</v>
      </c>
      <c r="R149" t="str">
        <f t="shared" si="16"/>
        <v>Los Angeles Rams</v>
      </c>
      <c r="S149">
        <f t="shared" si="17"/>
        <v>17</v>
      </c>
      <c r="T149">
        <f t="shared" si="12"/>
        <v>-10</v>
      </c>
      <c r="U149">
        <f>VLOOKUP(R149,RatingsTable,2,FALSE)+HFA-VLOOKUP(P149,RatingsTable,2,FALSE)</f>
        <v>3.9864066357352859</v>
      </c>
      <c r="V149">
        <f t="shared" si="13"/>
        <v>195.61957058014002</v>
      </c>
    </row>
    <row r="150" spans="1:22" ht="15" x14ac:dyDescent="0.25">
      <c r="A150" s="1">
        <v>10</v>
      </c>
      <c r="B150" s="3" t="s">
        <v>17</v>
      </c>
      <c r="C150" s="4">
        <v>44878</v>
      </c>
      <c r="D150" s="3" t="s">
        <v>12</v>
      </c>
      <c r="E150" s="3" t="s">
        <v>24</v>
      </c>
      <c r="F150" s="3"/>
      <c r="G150" s="3" t="s">
        <v>44</v>
      </c>
      <c r="H150" s="3" t="s">
        <v>16</v>
      </c>
      <c r="I150" s="3">
        <v>22</v>
      </c>
      <c r="J150" s="3">
        <v>16</v>
      </c>
      <c r="K150" s="3">
        <v>387</v>
      </c>
      <c r="L150" s="3">
        <v>1</v>
      </c>
      <c r="M150" s="3">
        <v>238</v>
      </c>
      <c r="N150" s="3">
        <v>1</v>
      </c>
      <c r="P150" t="str">
        <f t="shared" si="14"/>
        <v>Los Angeles Chargers</v>
      </c>
      <c r="Q150">
        <f t="shared" si="15"/>
        <v>16</v>
      </c>
      <c r="R150" t="str">
        <f t="shared" si="16"/>
        <v>San Francisco 49ers</v>
      </c>
      <c r="S150">
        <f t="shared" si="17"/>
        <v>22</v>
      </c>
      <c r="T150">
        <f t="shared" si="12"/>
        <v>6</v>
      </c>
      <c r="U150">
        <f>VLOOKUP(R150,RatingsTable,2,FALSE)+HFA-VLOOKUP(P150,RatingsTable,2,FALSE)</f>
        <v>10.132484381262312</v>
      </c>
      <c r="V150">
        <f t="shared" si="13"/>
        <v>17.077427161376956</v>
      </c>
    </row>
    <row r="151" spans="1:22" ht="15" x14ac:dyDescent="0.25">
      <c r="A151" s="1">
        <v>10</v>
      </c>
      <c r="B151" s="3" t="s">
        <v>48</v>
      </c>
      <c r="C151" s="4">
        <v>44879</v>
      </c>
      <c r="D151" s="3" t="s">
        <v>51</v>
      </c>
      <c r="E151" s="3" t="s">
        <v>31</v>
      </c>
      <c r="F151" s="3" t="s">
        <v>14</v>
      </c>
      <c r="G151" s="3" t="s">
        <v>29</v>
      </c>
      <c r="H151" s="3" t="s">
        <v>16</v>
      </c>
      <c r="I151" s="3">
        <v>32</v>
      </c>
      <c r="J151" s="3">
        <v>21</v>
      </c>
      <c r="K151" s="3">
        <v>330</v>
      </c>
      <c r="L151" s="3">
        <v>2</v>
      </c>
      <c r="M151" s="3">
        <v>264</v>
      </c>
      <c r="N151" s="3">
        <v>4</v>
      </c>
      <c r="P151" t="str">
        <f t="shared" si="14"/>
        <v>Washington Commanders</v>
      </c>
      <c r="Q151">
        <f t="shared" si="15"/>
        <v>32</v>
      </c>
      <c r="R151" t="str">
        <f t="shared" si="16"/>
        <v>Philadelphia Eagles</v>
      </c>
      <c r="S151">
        <f t="shared" si="17"/>
        <v>21</v>
      </c>
      <c r="T151">
        <f t="shared" si="12"/>
        <v>-11</v>
      </c>
      <c r="U151">
        <f>VLOOKUP(R151,RatingsTable,2,FALSE)+HFA-VLOOKUP(P151,RatingsTable,2,FALSE)</f>
        <v>11.584614438793466</v>
      </c>
      <c r="V151">
        <f t="shared" si="13"/>
        <v>510.06480934895831</v>
      </c>
    </row>
    <row r="152" spans="1:22" ht="15" x14ac:dyDescent="0.25">
      <c r="A152" s="1">
        <v>11</v>
      </c>
      <c r="B152" s="3" t="s">
        <v>11</v>
      </c>
      <c r="C152" s="4">
        <v>44882</v>
      </c>
      <c r="D152" s="3" t="s">
        <v>51</v>
      </c>
      <c r="E152" s="3" t="s">
        <v>43</v>
      </c>
      <c r="F152" s="3" t="s">
        <v>14</v>
      </c>
      <c r="G152" s="3" t="s">
        <v>41</v>
      </c>
      <c r="H152" s="3" t="s">
        <v>16</v>
      </c>
      <c r="I152" s="3">
        <v>27</v>
      </c>
      <c r="J152" s="3">
        <v>17</v>
      </c>
      <c r="K152" s="3">
        <v>408</v>
      </c>
      <c r="L152" s="3">
        <v>1</v>
      </c>
      <c r="M152" s="3">
        <v>271</v>
      </c>
      <c r="N152" s="3">
        <v>0</v>
      </c>
      <c r="P152" t="str">
        <f t="shared" si="14"/>
        <v>Tennessee Titans</v>
      </c>
      <c r="Q152">
        <f t="shared" si="15"/>
        <v>27</v>
      </c>
      <c r="R152" t="str">
        <f t="shared" si="16"/>
        <v>Green Bay Packers</v>
      </c>
      <c r="S152">
        <f t="shared" si="17"/>
        <v>17</v>
      </c>
      <c r="T152">
        <f t="shared" si="12"/>
        <v>-10</v>
      </c>
      <c r="U152">
        <f>VLOOKUP(R152,RatingsTable,2,FALSE)+HFA-VLOOKUP(P152,RatingsTable,2,FALSE)</f>
        <v>5.7537605199297168</v>
      </c>
      <c r="V152">
        <f t="shared" si="13"/>
        <v>248.18097051929621</v>
      </c>
    </row>
    <row r="153" spans="1:22" ht="15" x14ac:dyDescent="0.25">
      <c r="A153" s="1">
        <v>11</v>
      </c>
      <c r="B153" s="3" t="s">
        <v>17</v>
      </c>
      <c r="C153" s="4">
        <v>44885</v>
      </c>
      <c r="D153" s="3" t="s">
        <v>18</v>
      </c>
      <c r="E153" s="3" t="s">
        <v>13</v>
      </c>
      <c r="F153" s="3"/>
      <c r="G153" s="3" t="s">
        <v>21</v>
      </c>
      <c r="H153" s="3" t="s">
        <v>16</v>
      </c>
      <c r="I153" s="3">
        <v>31</v>
      </c>
      <c r="J153" s="3">
        <v>23</v>
      </c>
      <c r="K153" s="3">
        <v>357</v>
      </c>
      <c r="L153" s="3">
        <v>0</v>
      </c>
      <c r="M153" s="3">
        <v>396</v>
      </c>
      <c r="N153" s="3">
        <v>1</v>
      </c>
      <c r="P153" t="str">
        <f t="shared" si="14"/>
        <v>Cleveland Browns</v>
      </c>
      <c r="Q153">
        <f t="shared" si="15"/>
        <v>23</v>
      </c>
      <c r="R153" t="str">
        <f t="shared" si="16"/>
        <v>Buffalo Bills</v>
      </c>
      <c r="S153">
        <f t="shared" si="17"/>
        <v>31</v>
      </c>
      <c r="T153">
        <f t="shared" si="12"/>
        <v>8</v>
      </c>
      <c r="U153">
        <f>VLOOKUP(R153,RatingsTable,2,FALSE)+HFA-VLOOKUP(P153,RatingsTable,2,FALSE)</f>
        <v>11.331645033140976</v>
      </c>
      <c r="V153">
        <f t="shared" si="13"/>
        <v>11.099858626852937</v>
      </c>
    </row>
    <row r="154" spans="1:22" ht="15" x14ac:dyDescent="0.25">
      <c r="A154" s="1">
        <v>11</v>
      </c>
      <c r="B154" s="3" t="s">
        <v>17</v>
      </c>
      <c r="C154" s="4">
        <v>44885</v>
      </c>
      <c r="D154" s="3" t="s">
        <v>18</v>
      </c>
      <c r="E154" s="3" t="s">
        <v>30</v>
      </c>
      <c r="F154" s="3" t="s">
        <v>14</v>
      </c>
      <c r="G154" s="3" t="s">
        <v>42</v>
      </c>
      <c r="H154" s="3" t="s">
        <v>16</v>
      </c>
      <c r="I154" s="3">
        <v>31</v>
      </c>
      <c r="J154" s="3">
        <v>18</v>
      </c>
      <c r="K154" s="3">
        <v>325</v>
      </c>
      <c r="L154" s="3">
        <v>0</v>
      </c>
      <c r="M154" s="3">
        <v>413</v>
      </c>
      <c r="N154" s="3">
        <v>3</v>
      </c>
      <c r="P154" t="str">
        <f t="shared" si="14"/>
        <v>Detroit Lions</v>
      </c>
      <c r="Q154">
        <f t="shared" si="15"/>
        <v>31</v>
      </c>
      <c r="R154" t="str">
        <f t="shared" si="16"/>
        <v>New York Giants</v>
      </c>
      <c r="S154">
        <f t="shared" si="17"/>
        <v>18</v>
      </c>
      <c r="T154">
        <f t="shared" si="12"/>
        <v>-13</v>
      </c>
      <c r="U154">
        <f>VLOOKUP(R154,RatingsTable,2,FALSE)+HFA-VLOOKUP(P154,RatingsTable,2,FALSE)</f>
        <v>-0.76533259578841628</v>
      </c>
      <c r="V154">
        <f t="shared" si="13"/>
        <v>149.68708649167741</v>
      </c>
    </row>
    <row r="155" spans="1:22" ht="15" x14ac:dyDescent="0.25">
      <c r="A155" s="1">
        <v>11</v>
      </c>
      <c r="B155" s="3" t="s">
        <v>17</v>
      </c>
      <c r="C155" s="4">
        <v>44885</v>
      </c>
      <c r="D155" s="3" t="s">
        <v>18</v>
      </c>
      <c r="E155" s="3" t="s">
        <v>31</v>
      </c>
      <c r="F155" s="3" t="s">
        <v>14</v>
      </c>
      <c r="G155" s="3" t="s">
        <v>27</v>
      </c>
      <c r="H155" s="3" t="s">
        <v>16</v>
      </c>
      <c r="I155" s="3">
        <v>23</v>
      </c>
      <c r="J155" s="3">
        <v>10</v>
      </c>
      <c r="K155" s="3">
        <v>344</v>
      </c>
      <c r="L155" s="3">
        <v>0</v>
      </c>
      <c r="M155" s="3">
        <v>148</v>
      </c>
      <c r="N155" s="3">
        <v>2</v>
      </c>
      <c r="P155" t="str">
        <f t="shared" si="14"/>
        <v>Washington Commanders</v>
      </c>
      <c r="Q155">
        <f t="shared" si="15"/>
        <v>23</v>
      </c>
      <c r="R155" t="str">
        <f t="shared" si="16"/>
        <v>Houston Texans</v>
      </c>
      <c r="S155">
        <f t="shared" si="17"/>
        <v>10</v>
      </c>
      <c r="T155">
        <f t="shared" si="12"/>
        <v>-13</v>
      </c>
      <c r="U155">
        <f>VLOOKUP(R155,RatingsTable,2,FALSE)+HFA-VLOOKUP(P155,RatingsTable,2,FALSE)</f>
        <v>-5.6213012639678581</v>
      </c>
      <c r="V155">
        <f t="shared" si="13"/>
        <v>54.445195037122325</v>
      </c>
    </row>
    <row r="156" spans="1:22" ht="15" x14ac:dyDescent="0.25">
      <c r="A156" s="1">
        <v>11</v>
      </c>
      <c r="B156" s="3" t="s">
        <v>17</v>
      </c>
      <c r="C156" s="4">
        <v>44885</v>
      </c>
      <c r="D156" s="3" t="s">
        <v>18</v>
      </c>
      <c r="E156" s="3" t="s">
        <v>34</v>
      </c>
      <c r="F156" s="3"/>
      <c r="G156" s="3" t="s">
        <v>36</v>
      </c>
      <c r="H156" s="3" t="s">
        <v>16</v>
      </c>
      <c r="I156" s="3">
        <v>10</v>
      </c>
      <c r="J156" s="3">
        <v>3</v>
      </c>
      <c r="K156" s="3">
        <v>297</v>
      </c>
      <c r="L156" s="3">
        <v>0</v>
      </c>
      <c r="M156" s="3">
        <v>103</v>
      </c>
      <c r="N156" s="3">
        <v>0</v>
      </c>
      <c r="P156" t="str">
        <f t="shared" si="14"/>
        <v>New York Jets</v>
      </c>
      <c r="Q156">
        <f t="shared" si="15"/>
        <v>3</v>
      </c>
      <c r="R156" t="str">
        <f t="shared" si="16"/>
        <v>New England Patriots</v>
      </c>
      <c r="S156">
        <f t="shared" si="17"/>
        <v>10</v>
      </c>
      <c r="T156">
        <f t="shared" si="12"/>
        <v>7</v>
      </c>
      <c r="U156">
        <f>VLOOKUP(R156,RatingsTable,2,FALSE)+HFA-VLOOKUP(P156,RatingsTable,2,FALSE)</f>
        <v>3.3011788694558635</v>
      </c>
      <c r="V156">
        <f t="shared" si="13"/>
        <v>13.681277755759805</v>
      </c>
    </row>
    <row r="157" spans="1:22" ht="15" x14ac:dyDescent="0.25">
      <c r="A157" s="1">
        <v>11</v>
      </c>
      <c r="B157" s="3" t="s">
        <v>17</v>
      </c>
      <c r="C157" s="4">
        <v>44885</v>
      </c>
      <c r="D157" s="3" t="s">
        <v>18</v>
      </c>
      <c r="E157" s="3" t="s">
        <v>20</v>
      </c>
      <c r="F157" s="3"/>
      <c r="G157" s="3" t="s">
        <v>23</v>
      </c>
      <c r="H157" s="3" t="s">
        <v>16</v>
      </c>
      <c r="I157" s="3">
        <v>27</v>
      </c>
      <c r="J157" s="3">
        <v>24</v>
      </c>
      <c r="K157" s="3">
        <v>280</v>
      </c>
      <c r="L157" s="3">
        <v>2</v>
      </c>
      <c r="M157" s="3">
        <v>288</v>
      </c>
      <c r="N157" s="3">
        <v>1</v>
      </c>
      <c r="P157" t="str">
        <f t="shared" si="14"/>
        <v>Chicago Bears</v>
      </c>
      <c r="Q157">
        <f t="shared" si="15"/>
        <v>24</v>
      </c>
      <c r="R157" t="str">
        <f t="shared" si="16"/>
        <v>Atlanta Falcons</v>
      </c>
      <c r="S157">
        <f t="shared" si="17"/>
        <v>27</v>
      </c>
      <c r="T157">
        <f t="shared" si="12"/>
        <v>3</v>
      </c>
      <c r="U157">
        <f>VLOOKUP(R157,RatingsTable,2,FALSE)+HFA-VLOOKUP(P157,RatingsTable,2,FALSE)</f>
        <v>6.2991291575785322</v>
      </c>
      <c r="V157">
        <f t="shared" si="13"/>
        <v>10.884253198384835</v>
      </c>
    </row>
    <row r="158" spans="1:22" ht="15" x14ac:dyDescent="0.25">
      <c r="A158" s="1">
        <v>11</v>
      </c>
      <c r="B158" s="3" t="s">
        <v>17</v>
      </c>
      <c r="C158" s="4">
        <v>44885</v>
      </c>
      <c r="D158" s="3" t="s">
        <v>18</v>
      </c>
      <c r="E158" s="3" t="s">
        <v>35</v>
      </c>
      <c r="F158" s="3"/>
      <c r="G158" s="3" t="s">
        <v>22</v>
      </c>
      <c r="H158" s="3" t="s">
        <v>16</v>
      </c>
      <c r="I158" s="3">
        <v>13</v>
      </c>
      <c r="J158" s="3">
        <v>3</v>
      </c>
      <c r="K158" s="3">
        <v>308</v>
      </c>
      <c r="L158" s="3">
        <v>1</v>
      </c>
      <c r="M158" s="3">
        <v>205</v>
      </c>
      <c r="N158" s="3">
        <v>3</v>
      </c>
      <c r="P158" t="str">
        <f t="shared" si="14"/>
        <v>Carolina Panthers</v>
      </c>
      <c r="Q158">
        <f t="shared" si="15"/>
        <v>3</v>
      </c>
      <c r="R158" t="str">
        <f t="shared" si="16"/>
        <v>Baltimore Ravens</v>
      </c>
      <c r="S158">
        <f t="shared" si="17"/>
        <v>13</v>
      </c>
      <c r="T158">
        <f t="shared" si="12"/>
        <v>10</v>
      </c>
      <c r="U158">
        <f>VLOOKUP(R158,RatingsTable,2,FALSE)+HFA-VLOOKUP(P158,RatingsTable,2,FALSE)</f>
        <v>7.4300223512947667</v>
      </c>
      <c r="V158">
        <f t="shared" si="13"/>
        <v>6.6047851148444794</v>
      </c>
    </row>
    <row r="159" spans="1:22" ht="15" x14ac:dyDescent="0.25">
      <c r="A159" s="1">
        <v>11</v>
      </c>
      <c r="B159" s="3" t="s">
        <v>17</v>
      </c>
      <c r="C159" s="4">
        <v>44885</v>
      </c>
      <c r="D159" s="3" t="s">
        <v>18</v>
      </c>
      <c r="E159" s="3" t="s">
        <v>29</v>
      </c>
      <c r="F159" s="3" t="s">
        <v>14</v>
      </c>
      <c r="G159" s="3" t="s">
        <v>28</v>
      </c>
      <c r="H159" s="3" t="s">
        <v>16</v>
      </c>
      <c r="I159" s="3">
        <v>17</v>
      </c>
      <c r="J159" s="3">
        <v>16</v>
      </c>
      <c r="K159" s="3">
        <v>314</v>
      </c>
      <c r="L159" s="3">
        <v>2</v>
      </c>
      <c r="M159" s="3">
        <v>284</v>
      </c>
      <c r="N159" s="3">
        <v>1</v>
      </c>
      <c r="P159" t="str">
        <f t="shared" si="14"/>
        <v>Philadelphia Eagles</v>
      </c>
      <c r="Q159">
        <f t="shared" si="15"/>
        <v>17</v>
      </c>
      <c r="R159" t="str">
        <f t="shared" si="16"/>
        <v>Indianapolis Colts</v>
      </c>
      <c r="S159">
        <f t="shared" si="17"/>
        <v>16</v>
      </c>
      <c r="T159">
        <f t="shared" si="12"/>
        <v>-1</v>
      </c>
      <c r="U159">
        <f>VLOOKUP(R159,RatingsTable,2,FALSE)+HFA-VLOOKUP(P159,RatingsTable,2,FALSE)</f>
        <v>-15.281896738366628</v>
      </c>
      <c r="V159">
        <f t="shared" si="13"/>
        <v>203.97257444536731</v>
      </c>
    </row>
    <row r="160" spans="1:22" ht="15" x14ac:dyDescent="0.25">
      <c r="A160" s="1">
        <v>11</v>
      </c>
      <c r="B160" s="3" t="s">
        <v>17</v>
      </c>
      <c r="C160" s="4">
        <v>44885</v>
      </c>
      <c r="D160" s="3" t="s">
        <v>18</v>
      </c>
      <c r="E160" s="3" t="s">
        <v>19</v>
      </c>
      <c r="F160" s="3"/>
      <c r="G160" s="3" t="s">
        <v>15</v>
      </c>
      <c r="H160" s="3" t="s">
        <v>16</v>
      </c>
      <c r="I160" s="3">
        <v>27</v>
      </c>
      <c r="J160" s="3">
        <v>20</v>
      </c>
      <c r="K160" s="3">
        <v>323</v>
      </c>
      <c r="L160" s="3">
        <v>0</v>
      </c>
      <c r="M160" s="3">
        <v>336</v>
      </c>
      <c r="N160" s="3">
        <v>0</v>
      </c>
      <c r="P160" t="str">
        <f t="shared" si="14"/>
        <v>Los Angeles Rams</v>
      </c>
      <c r="Q160">
        <f t="shared" si="15"/>
        <v>20</v>
      </c>
      <c r="R160" t="str">
        <f t="shared" si="16"/>
        <v>New Orleans Saints</v>
      </c>
      <c r="S160">
        <f t="shared" si="17"/>
        <v>27</v>
      </c>
      <c r="T160">
        <f t="shared" si="12"/>
        <v>7</v>
      </c>
      <c r="U160">
        <f>VLOOKUP(R160,RatingsTable,2,FALSE)+HFA-VLOOKUP(P160,RatingsTable,2,FALSE)</f>
        <v>5.2207776822051457</v>
      </c>
      <c r="V160">
        <f t="shared" si="13"/>
        <v>3.1656320561392937</v>
      </c>
    </row>
    <row r="161" spans="1:22" ht="15" x14ac:dyDescent="0.25">
      <c r="A161" s="1">
        <v>11</v>
      </c>
      <c r="B161" s="3" t="s">
        <v>17</v>
      </c>
      <c r="C161" s="4">
        <v>44885</v>
      </c>
      <c r="D161" s="3" t="s">
        <v>52</v>
      </c>
      <c r="E161" s="3" t="s">
        <v>45</v>
      </c>
      <c r="F161" s="3" t="s">
        <v>14</v>
      </c>
      <c r="G161" s="3" t="s">
        <v>50</v>
      </c>
      <c r="H161" s="3" t="s">
        <v>16</v>
      </c>
      <c r="I161" s="3">
        <v>22</v>
      </c>
      <c r="J161" s="3">
        <v>16</v>
      </c>
      <c r="K161" s="3">
        <v>407</v>
      </c>
      <c r="L161" s="3">
        <v>0</v>
      </c>
      <c r="M161" s="3">
        <v>320</v>
      </c>
      <c r="N161" s="3">
        <v>0</v>
      </c>
      <c r="P161" t="str">
        <f t="shared" si="14"/>
        <v>Las Vegas Raiders</v>
      </c>
      <c r="Q161">
        <f t="shared" si="15"/>
        <v>22</v>
      </c>
      <c r="R161" t="str">
        <f t="shared" si="16"/>
        <v>Denver Broncos</v>
      </c>
      <c r="S161">
        <f t="shared" si="17"/>
        <v>16</v>
      </c>
      <c r="T161">
        <f t="shared" si="12"/>
        <v>-6</v>
      </c>
      <c r="U161">
        <f>VLOOKUP(R161,RatingsTable,2,FALSE)+HFA-VLOOKUP(P161,RatingsTable,2,FALSE)</f>
        <v>-0.36499397759121477</v>
      </c>
      <c r="V161">
        <f t="shared" si="13"/>
        <v>31.753292872583273</v>
      </c>
    </row>
    <row r="162" spans="1:22" ht="15" x14ac:dyDescent="0.25">
      <c r="A162" s="1">
        <v>11</v>
      </c>
      <c r="B162" s="3" t="s">
        <v>17</v>
      </c>
      <c r="C162" s="4">
        <v>44885</v>
      </c>
      <c r="D162" s="3" t="s">
        <v>37</v>
      </c>
      <c r="E162" s="3" t="s">
        <v>26</v>
      </c>
      <c r="F162" s="3" t="s">
        <v>14</v>
      </c>
      <c r="G162" s="3" t="s">
        <v>25</v>
      </c>
      <c r="H162" s="3" t="s">
        <v>16</v>
      </c>
      <c r="I162" s="3">
        <v>37</v>
      </c>
      <c r="J162" s="3">
        <v>30</v>
      </c>
      <c r="K162" s="3">
        <v>408</v>
      </c>
      <c r="L162" s="3">
        <v>2</v>
      </c>
      <c r="M162" s="3">
        <v>351</v>
      </c>
      <c r="N162" s="3">
        <v>0</v>
      </c>
      <c r="P162" t="str">
        <f t="shared" si="14"/>
        <v>Cincinnati Bengals</v>
      </c>
      <c r="Q162">
        <f t="shared" si="15"/>
        <v>37</v>
      </c>
      <c r="R162" t="str">
        <f t="shared" si="16"/>
        <v>Pittsburgh Steelers</v>
      </c>
      <c r="S162">
        <f t="shared" si="17"/>
        <v>30</v>
      </c>
      <c r="T162">
        <f t="shared" si="12"/>
        <v>-7</v>
      </c>
      <c r="U162">
        <f>VLOOKUP(R162,RatingsTable,2,FALSE)+HFA-VLOOKUP(P162,RatingsTable,2,FALSE)</f>
        <v>-6.6296747350807355</v>
      </c>
      <c r="V162">
        <f t="shared" si="13"/>
        <v>0.13714080183752347</v>
      </c>
    </row>
    <row r="163" spans="1:22" ht="15" x14ac:dyDescent="0.25">
      <c r="A163" s="1">
        <v>11</v>
      </c>
      <c r="B163" s="3" t="s">
        <v>17</v>
      </c>
      <c r="C163" s="4">
        <v>44885</v>
      </c>
      <c r="D163" s="3" t="s">
        <v>37</v>
      </c>
      <c r="E163" s="3" t="s">
        <v>47</v>
      </c>
      <c r="F163" s="3" t="s">
        <v>14</v>
      </c>
      <c r="G163" s="3" t="s">
        <v>40</v>
      </c>
      <c r="H163" s="3" t="s">
        <v>16</v>
      </c>
      <c r="I163" s="3">
        <v>40</v>
      </c>
      <c r="J163" s="3">
        <v>3</v>
      </c>
      <c r="K163" s="3">
        <v>458</v>
      </c>
      <c r="L163" s="3">
        <v>0</v>
      </c>
      <c r="M163" s="3">
        <v>183</v>
      </c>
      <c r="N163" s="3">
        <v>1</v>
      </c>
      <c r="P163" t="str">
        <f t="shared" si="14"/>
        <v>Dallas Cowboys</v>
      </c>
      <c r="Q163">
        <f t="shared" si="15"/>
        <v>40</v>
      </c>
      <c r="R163" t="str">
        <f t="shared" si="16"/>
        <v>Minnesota Vikings</v>
      </c>
      <c r="S163">
        <f t="shared" si="17"/>
        <v>3</v>
      </c>
      <c r="T163">
        <f t="shared" si="12"/>
        <v>-37</v>
      </c>
      <c r="U163">
        <f>VLOOKUP(R163,RatingsTable,2,FALSE)+HFA-VLOOKUP(P163,RatingsTable,2,FALSE)</f>
        <v>-5.6541985997474145</v>
      </c>
      <c r="V163">
        <f t="shared" si="13"/>
        <v>982.55926542407701</v>
      </c>
    </row>
    <row r="164" spans="1:22" ht="15" x14ac:dyDescent="0.25">
      <c r="A164" s="1">
        <v>11</v>
      </c>
      <c r="B164" s="3" t="s">
        <v>17</v>
      </c>
      <c r="C164" s="4">
        <v>44885</v>
      </c>
      <c r="D164" s="3" t="s">
        <v>12</v>
      </c>
      <c r="E164" s="3" t="s">
        <v>38</v>
      </c>
      <c r="F164" s="3" t="s">
        <v>14</v>
      </c>
      <c r="G164" s="3" t="s">
        <v>44</v>
      </c>
      <c r="H164" s="3" t="s">
        <v>16</v>
      </c>
      <c r="I164" s="3">
        <v>30</v>
      </c>
      <c r="J164" s="3">
        <v>27</v>
      </c>
      <c r="K164" s="3">
        <v>485</v>
      </c>
      <c r="L164" s="3">
        <v>1</v>
      </c>
      <c r="M164" s="3">
        <v>365</v>
      </c>
      <c r="N164" s="3">
        <v>2</v>
      </c>
      <c r="P164" t="str">
        <f t="shared" si="14"/>
        <v>Kansas City Chiefs</v>
      </c>
      <c r="Q164">
        <f t="shared" si="15"/>
        <v>30</v>
      </c>
      <c r="R164" t="str">
        <f t="shared" si="16"/>
        <v>Los Angeles Chargers</v>
      </c>
      <c r="S164">
        <f t="shared" si="17"/>
        <v>27</v>
      </c>
      <c r="T164">
        <f t="shared" si="12"/>
        <v>-3</v>
      </c>
      <c r="U164">
        <f>VLOOKUP(R164,RatingsTable,2,FALSE)+HFA-VLOOKUP(P164,RatingsTable,2,FALSE)</f>
        <v>-5.0537628848819374</v>
      </c>
      <c r="V164">
        <f t="shared" si="13"/>
        <v>4.2179419873185777</v>
      </c>
    </row>
    <row r="165" spans="1:22" ht="15" x14ac:dyDescent="0.25">
      <c r="A165" s="1">
        <v>11</v>
      </c>
      <c r="B165" s="3" t="s">
        <v>48</v>
      </c>
      <c r="C165" s="4">
        <v>44886</v>
      </c>
      <c r="D165" s="3" t="s">
        <v>51</v>
      </c>
      <c r="E165" s="3" t="s">
        <v>24</v>
      </c>
      <c r="F165" s="3" t="s">
        <v>14</v>
      </c>
      <c r="G165" s="3" t="s">
        <v>39</v>
      </c>
      <c r="H165" s="3" t="s">
        <v>16</v>
      </c>
      <c r="I165" s="3">
        <v>38</v>
      </c>
      <c r="J165" s="3">
        <v>10</v>
      </c>
      <c r="K165" s="3">
        <v>387</v>
      </c>
      <c r="L165" s="3">
        <v>0</v>
      </c>
      <c r="M165" s="3">
        <v>314</v>
      </c>
      <c r="N165" s="3">
        <v>2</v>
      </c>
      <c r="P165" t="str">
        <f t="shared" si="14"/>
        <v>San Francisco 49ers</v>
      </c>
      <c r="Q165">
        <f t="shared" si="15"/>
        <v>38</v>
      </c>
      <c r="R165" t="str">
        <f t="shared" si="16"/>
        <v>Arizona Cardinals</v>
      </c>
      <c r="S165">
        <f t="shared" si="17"/>
        <v>10</v>
      </c>
      <c r="T165">
        <f t="shared" si="12"/>
        <v>-28</v>
      </c>
      <c r="U165">
        <f>VLOOKUP(R165,RatingsTable,2,FALSE)+HFA-VLOOKUP(P165,RatingsTable,2,FALSE)</f>
        <v>-11.594217322742434</v>
      </c>
      <c r="V165">
        <f t="shared" si="13"/>
        <v>269.14970525340442</v>
      </c>
    </row>
    <row r="166" spans="1:22" ht="15" x14ac:dyDescent="0.25">
      <c r="A166" s="1">
        <v>12</v>
      </c>
      <c r="B166" s="3" t="s">
        <v>11</v>
      </c>
      <c r="C166" s="4">
        <v>44889</v>
      </c>
      <c r="D166" s="3" t="s">
        <v>56</v>
      </c>
      <c r="E166" s="3" t="s">
        <v>13</v>
      </c>
      <c r="F166" s="3" t="s">
        <v>14</v>
      </c>
      <c r="G166" s="3" t="s">
        <v>30</v>
      </c>
      <c r="H166" s="3" t="s">
        <v>16</v>
      </c>
      <c r="I166" s="3">
        <v>28</v>
      </c>
      <c r="J166" s="3">
        <v>25</v>
      </c>
      <c r="K166" s="3">
        <v>401</v>
      </c>
      <c r="L166" s="3">
        <v>1</v>
      </c>
      <c r="M166" s="3">
        <v>326</v>
      </c>
      <c r="N166" s="3">
        <v>2</v>
      </c>
      <c r="P166" t="str">
        <f t="shared" si="14"/>
        <v>Buffalo Bills</v>
      </c>
      <c r="Q166">
        <f t="shared" si="15"/>
        <v>28</v>
      </c>
      <c r="R166" t="str">
        <f t="shared" si="16"/>
        <v>Detroit Lions</v>
      </c>
      <c r="S166">
        <f t="shared" si="17"/>
        <v>25</v>
      </c>
      <c r="T166">
        <f t="shared" si="12"/>
        <v>-3</v>
      </c>
      <c r="U166">
        <f>VLOOKUP(R166,RatingsTable,2,FALSE)+HFA-VLOOKUP(P166,RatingsTable,2,FALSE)</f>
        <v>-5.0543200181318344</v>
      </c>
      <c r="V166">
        <f t="shared" si="13"/>
        <v>4.2202307368971805</v>
      </c>
    </row>
    <row r="167" spans="1:22" ht="15" x14ac:dyDescent="0.25">
      <c r="A167" s="1">
        <v>12</v>
      </c>
      <c r="B167" s="3" t="s">
        <v>11</v>
      </c>
      <c r="C167" s="4">
        <v>44889</v>
      </c>
      <c r="D167" s="3" t="s">
        <v>57</v>
      </c>
      <c r="E167" s="3" t="s">
        <v>47</v>
      </c>
      <c r="F167" s="3"/>
      <c r="G167" s="3" t="s">
        <v>42</v>
      </c>
      <c r="H167" s="3" t="s">
        <v>16</v>
      </c>
      <c r="I167" s="3">
        <v>28</v>
      </c>
      <c r="J167" s="3">
        <v>20</v>
      </c>
      <c r="K167" s="3">
        <v>430</v>
      </c>
      <c r="L167" s="3">
        <v>2</v>
      </c>
      <c r="M167" s="3">
        <v>300</v>
      </c>
      <c r="N167" s="3">
        <v>0</v>
      </c>
      <c r="P167" t="str">
        <f t="shared" si="14"/>
        <v>New York Giants</v>
      </c>
      <c r="Q167">
        <f t="shared" si="15"/>
        <v>20</v>
      </c>
      <c r="R167" t="str">
        <f t="shared" si="16"/>
        <v>Dallas Cowboys</v>
      </c>
      <c r="S167">
        <f t="shared" si="17"/>
        <v>28</v>
      </c>
      <c r="T167">
        <f t="shared" si="12"/>
        <v>8</v>
      </c>
      <c r="U167">
        <f>VLOOKUP(R167,RatingsTable,2,FALSE)+HFA-VLOOKUP(P167,RatingsTable,2,FALSE)</f>
        <v>9.7356927269314504</v>
      </c>
      <c r="V167">
        <f t="shared" si="13"/>
        <v>3.0126292423227343</v>
      </c>
    </row>
    <row r="168" spans="1:22" ht="15" x14ac:dyDescent="0.25">
      <c r="A168" s="1">
        <v>12</v>
      </c>
      <c r="B168" s="3" t="s">
        <v>11</v>
      </c>
      <c r="C168" s="4">
        <v>44889</v>
      </c>
      <c r="D168" s="3" t="s">
        <v>12</v>
      </c>
      <c r="E168" s="3" t="s">
        <v>40</v>
      </c>
      <c r="F168" s="3"/>
      <c r="G168" s="3" t="s">
        <v>34</v>
      </c>
      <c r="H168" s="3" t="s">
        <v>16</v>
      </c>
      <c r="I168" s="3">
        <v>33</v>
      </c>
      <c r="J168" s="3">
        <v>26</v>
      </c>
      <c r="K168" s="3">
        <v>358</v>
      </c>
      <c r="L168" s="3">
        <v>1</v>
      </c>
      <c r="M168" s="3">
        <v>409</v>
      </c>
      <c r="N168" s="3">
        <v>0</v>
      </c>
      <c r="P168" t="str">
        <f t="shared" si="14"/>
        <v>New England Patriots</v>
      </c>
      <c r="Q168">
        <f t="shared" si="15"/>
        <v>26</v>
      </c>
      <c r="R168" t="str">
        <f t="shared" si="16"/>
        <v>Minnesota Vikings</v>
      </c>
      <c r="S168">
        <f t="shared" si="17"/>
        <v>33</v>
      </c>
      <c r="T168">
        <f t="shared" si="12"/>
        <v>7</v>
      </c>
      <c r="U168">
        <f>VLOOKUP(R168,RatingsTable,2,FALSE)+HFA-VLOOKUP(P168,RatingsTable,2,FALSE)</f>
        <v>-0.4238849748213589</v>
      </c>
      <c r="V168">
        <f t="shared" si="13"/>
        <v>55.114068119378331</v>
      </c>
    </row>
    <row r="169" spans="1:22" ht="15" x14ac:dyDescent="0.25">
      <c r="A169" s="1">
        <v>12</v>
      </c>
      <c r="B169" s="3" t="s">
        <v>17</v>
      </c>
      <c r="C169" s="4">
        <v>44892</v>
      </c>
      <c r="D169" s="3" t="s">
        <v>18</v>
      </c>
      <c r="E169" s="3" t="s">
        <v>26</v>
      </c>
      <c r="F169" s="3" t="s">
        <v>14</v>
      </c>
      <c r="G169" s="3" t="s">
        <v>43</v>
      </c>
      <c r="H169" s="3" t="s">
        <v>16</v>
      </c>
      <c r="I169" s="3">
        <v>20</v>
      </c>
      <c r="J169" s="3">
        <v>16</v>
      </c>
      <c r="K169" s="3">
        <v>374</v>
      </c>
      <c r="L169" s="3">
        <v>0</v>
      </c>
      <c r="M169" s="3">
        <v>344</v>
      </c>
      <c r="N169" s="3">
        <v>0</v>
      </c>
      <c r="P169" t="str">
        <f t="shared" si="14"/>
        <v>Cincinnati Bengals</v>
      </c>
      <c r="Q169">
        <f t="shared" si="15"/>
        <v>20</v>
      </c>
      <c r="R169" t="str">
        <f t="shared" si="16"/>
        <v>Tennessee Titans</v>
      </c>
      <c r="S169">
        <f t="shared" si="17"/>
        <v>16</v>
      </c>
      <c r="T169">
        <f t="shared" si="12"/>
        <v>-4</v>
      </c>
      <c r="U169">
        <f>VLOOKUP(R169,RatingsTable,2,FALSE)+HFA-VLOOKUP(P169,RatingsTable,2,FALSE)</f>
        <v>-9.4689440908849463</v>
      </c>
      <c r="V169">
        <f t="shared" si="13"/>
        <v>29.909349469225372</v>
      </c>
    </row>
    <row r="170" spans="1:22" ht="15" x14ac:dyDescent="0.25">
      <c r="A170" s="1">
        <v>12</v>
      </c>
      <c r="B170" s="3" t="s">
        <v>17</v>
      </c>
      <c r="C170" s="4">
        <v>44892</v>
      </c>
      <c r="D170" s="3" t="s">
        <v>18</v>
      </c>
      <c r="E170" s="3" t="s">
        <v>21</v>
      </c>
      <c r="F170" s="3"/>
      <c r="G170" s="3" t="s">
        <v>46</v>
      </c>
      <c r="H170" s="3" t="s">
        <v>16</v>
      </c>
      <c r="I170" s="3">
        <v>23</v>
      </c>
      <c r="J170" s="3">
        <v>17</v>
      </c>
      <c r="K170" s="3">
        <v>367</v>
      </c>
      <c r="L170" s="3">
        <v>1</v>
      </c>
      <c r="M170" s="3">
        <v>325</v>
      </c>
      <c r="N170" s="3">
        <v>0</v>
      </c>
      <c r="P170" t="str">
        <f t="shared" si="14"/>
        <v>Tampa Bay Buccaneers</v>
      </c>
      <c r="Q170">
        <f t="shared" si="15"/>
        <v>17</v>
      </c>
      <c r="R170" t="str">
        <f t="shared" si="16"/>
        <v>Cleveland Browns</v>
      </c>
      <c r="S170">
        <f t="shared" si="17"/>
        <v>23</v>
      </c>
      <c r="T170">
        <f t="shared" si="12"/>
        <v>6</v>
      </c>
      <c r="U170">
        <f>VLOOKUP(R170,RatingsTable,2,FALSE)+HFA-VLOOKUP(P170,RatingsTable,2,FALSE)</f>
        <v>4.7592643965254906</v>
      </c>
      <c r="V170">
        <f t="shared" si="13"/>
        <v>1.539424837729255</v>
      </c>
    </row>
    <row r="171" spans="1:22" ht="15" x14ac:dyDescent="0.25">
      <c r="A171" s="1">
        <v>12</v>
      </c>
      <c r="B171" s="3" t="s">
        <v>17</v>
      </c>
      <c r="C171" s="4">
        <v>44892</v>
      </c>
      <c r="D171" s="3" t="s">
        <v>18</v>
      </c>
      <c r="E171" s="3" t="s">
        <v>33</v>
      </c>
      <c r="F171" s="3"/>
      <c r="G171" s="3" t="s">
        <v>27</v>
      </c>
      <c r="H171" s="3" t="s">
        <v>16</v>
      </c>
      <c r="I171" s="3">
        <v>30</v>
      </c>
      <c r="J171" s="3">
        <v>15</v>
      </c>
      <c r="K171" s="3">
        <v>339</v>
      </c>
      <c r="L171" s="3">
        <v>1</v>
      </c>
      <c r="M171" s="3">
        <v>210</v>
      </c>
      <c r="N171" s="3">
        <v>3</v>
      </c>
      <c r="P171" t="str">
        <f t="shared" si="14"/>
        <v>Houston Texans</v>
      </c>
      <c r="Q171">
        <f t="shared" si="15"/>
        <v>15</v>
      </c>
      <c r="R171" t="str">
        <f t="shared" si="16"/>
        <v>Miami Dolphins</v>
      </c>
      <c r="S171">
        <f t="shared" si="17"/>
        <v>30</v>
      </c>
      <c r="T171">
        <f t="shared" si="12"/>
        <v>15</v>
      </c>
      <c r="U171">
        <f>VLOOKUP(R171,RatingsTable,2,FALSE)+HFA-VLOOKUP(P171,RatingsTable,2,FALSE)</f>
        <v>12.31208746739032</v>
      </c>
      <c r="V171">
        <f t="shared" si="13"/>
        <v>7.2248737829601826</v>
      </c>
    </row>
    <row r="172" spans="1:22" ht="15" x14ac:dyDescent="0.25">
      <c r="A172" s="1">
        <v>12</v>
      </c>
      <c r="B172" s="3" t="s">
        <v>17</v>
      </c>
      <c r="C172" s="4">
        <v>44892</v>
      </c>
      <c r="D172" s="3" t="s">
        <v>18</v>
      </c>
      <c r="E172" s="3" t="s">
        <v>32</v>
      </c>
      <c r="F172" s="3"/>
      <c r="G172" s="3" t="s">
        <v>35</v>
      </c>
      <c r="H172" s="3" t="s">
        <v>16</v>
      </c>
      <c r="I172" s="3">
        <v>28</v>
      </c>
      <c r="J172" s="3">
        <v>27</v>
      </c>
      <c r="K172" s="3">
        <v>332</v>
      </c>
      <c r="L172" s="3">
        <v>1</v>
      </c>
      <c r="M172" s="3">
        <v>415</v>
      </c>
      <c r="N172" s="3">
        <v>2</v>
      </c>
      <c r="P172" t="str">
        <f t="shared" si="14"/>
        <v>Baltimore Ravens</v>
      </c>
      <c r="Q172">
        <f t="shared" si="15"/>
        <v>27</v>
      </c>
      <c r="R172" t="str">
        <f t="shared" si="16"/>
        <v>Jacksonville Jaguars</v>
      </c>
      <c r="S172">
        <f t="shared" si="17"/>
        <v>28</v>
      </c>
      <c r="T172">
        <f t="shared" si="12"/>
        <v>1</v>
      </c>
      <c r="U172">
        <f>VLOOKUP(R172,RatingsTable,2,FALSE)+HFA-VLOOKUP(P172,RatingsTable,2,FALSE)</f>
        <v>0.63099338075538736</v>
      </c>
      <c r="V172">
        <f t="shared" si="13"/>
        <v>0.13616588504633853</v>
      </c>
    </row>
    <row r="173" spans="1:22" ht="15" x14ac:dyDescent="0.25">
      <c r="A173" s="1">
        <v>12</v>
      </c>
      <c r="B173" s="3" t="s">
        <v>17</v>
      </c>
      <c r="C173" s="4">
        <v>44892</v>
      </c>
      <c r="D173" s="3" t="s">
        <v>18</v>
      </c>
      <c r="E173" s="3" t="s">
        <v>31</v>
      </c>
      <c r="F173" s="3"/>
      <c r="G173" s="3" t="s">
        <v>20</v>
      </c>
      <c r="H173" s="3" t="s">
        <v>16</v>
      </c>
      <c r="I173" s="3">
        <v>19</v>
      </c>
      <c r="J173" s="3">
        <v>13</v>
      </c>
      <c r="K173" s="3">
        <v>314</v>
      </c>
      <c r="L173" s="3">
        <v>1</v>
      </c>
      <c r="M173" s="3">
        <v>332</v>
      </c>
      <c r="N173" s="3">
        <v>1</v>
      </c>
      <c r="P173" t="str">
        <f t="shared" si="14"/>
        <v>Atlanta Falcons</v>
      </c>
      <c r="Q173">
        <f t="shared" si="15"/>
        <v>13</v>
      </c>
      <c r="R173" t="str">
        <f t="shared" si="16"/>
        <v>Washington Commanders</v>
      </c>
      <c r="S173">
        <f t="shared" si="17"/>
        <v>19</v>
      </c>
      <c r="T173">
        <f t="shared" si="12"/>
        <v>6</v>
      </c>
      <c r="U173">
        <f>VLOOKUP(R173,RatingsTable,2,FALSE)+HFA-VLOOKUP(P173,RatingsTable,2,FALSE)</f>
        <v>3.5657138394141752</v>
      </c>
      <c r="V173">
        <f t="shared" si="13"/>
        <v>5.9257491116196759</v>
      </c>
    </row>
    <row r="174" spans="1:22" ht="15" x14ac:dyDescent="0.25">
      <c r="A174" s="1">
        <v>12</v>
      </c>
      <c r="B174" s="3" t="s">
        <v>17</v>
      </c>
      <c r="C174" s="4">
        <v>44892</v>
      </c>
      <c r="D174" s="3" t="s">
        <v>18</v>
      </c>
      <c r="E174" s="3" t="s">
        <v>22</v>
      </c>
      <c r="F174" s="3"/>
      <c r="G174" s="3" t="s">
        <v>50</v>
      </c>
      <c r="H174" s="3" t="s">
        <v>16</v>
      </c>
      <c r="I174" s="3">
        <v>23</v>
      </c>
      <c r="J174" s="3">
        <v>10</v>
      </c>
      <c r="K174" s="3">
        <v>349</v>
      </c>
      <c r="L174" s="3">
        <v>1</v>
      </c>
      <c r="M174" s="3">
        <v>246</v>
      </c>
      <c r="N174" s="3">
        <v>2</v>
      </c>
      <c r="P174" t="str">
        <f t="shared" si="14"/>
        <v>Denver Broncos</v>
      </c>
      <c r="Q174">
        <f t="shared" si="15"/>
        <v>10</v>
      </c>
      <c r="R174" t="str">
        <f t="shared" si="16"/>
        <v>Carolina Panthers</v>
      </c>
      <c r="S174">
        <f t="shared" si="17"/>
        <v>23</v>
      </c>
      <c r="T174">
        <f t="shared" si="12"/>
        <v>13</v>
      </c>
      <c r="U174">
        <f>VLOOKUP(R174,RatingsTable,2,FALSE)+HFA-VLOOKUP(P174,RatingsTable,2,FALSE)</f>
        <v>4.7840172303584243</v>
      </c>
      <c r="V174">
        <f t="shared" si="13"/>
        <v>67.502372871047257</v>
      </c>
    </row>
    <row r="175" spans="1:22" ht="15" x14ac:dyDescent="0.25">
      <c r="A175" s="1">
        <v>12</v>
      </c>
      <c r="B175" s="3" t="s">
        <v>17</v>
      </c>
      <c r="C175" s="4">
        <v>44892</v>
      </c>
      <c r="D175" s="3" t="s">
        <v>18</v>
      </c>
      <c r="E175" s="3" t="s">
        <v>36</v>
      </c>
      <c r="F175" s="3"/>
      <c r="G175" s="3" t="s">
        <v>23</v>
      </c>
      <c r="H175" s="3" t="s">
        <v>16</v>
      </c>
      <c r="I175" s="3">
        <v>31</v>
      </c>
      <c r="J175" s="3">
        <v>10</v>
      </c>
      <c r="K175" s="3">
        <v>466</v>
      </c>
      <c r="L175" s="3">
        <v>0</v>
      </c>
      <c r="M175" s="3">
        <v>292</v>
      </c>
      <c r="N175" s="3">
        <v>1</v>
      </c>
      <c r="P175" t="str">
        <f t="shared" si="14"/>
        <v>Chicago Bears</v>
      </c>
      <c r="Q175">
        <f t="shared" si="15"/>
        <v>10</v>
      </c>
      <c r="R175" t="str">
        <f t="shared" si="16"/>
        <v>New York Jets</v>
      </c>
      <c r="S175">
        <f t="shared" si="17"/>
        <v>31</v>
      </c>
      <c r="T175">
        <f t="shared" si="12"/>
        <v>21</v>
      </c>
      <c r="U175">
        <f>VLOOKUP(R175,RatingsTable,2,FALSE)+HFA-VLOOKUP(P175,RatingsTable,2,FALSE)</f>
        <v>9.0696254403646854</v>
      </c>
      <c r="V175">
        <f t="shared" si="13"/>
        <v>142.33383713319353</v>
      </c>
    </row>
    <row r="176" spans="1:22" ht="15" x14ac:dyDescent="0.25">
      <c r="A176" s="1">
        <v>12</v>
      </c>
      <c r="B176" s="3" t="s">
        <v>17</v>
      </c>
      <c r="C176" s="4">
        <v>44892</v>
      </c>
      <c r="D176" s="3" t="s">
        <v>52</v>
      </c>
      <c r="E176" s="3" t="s">
        <v>45</v>
      </c>
      <c r="F176" s="3" t="s">
        <v>14</v>
      </c>
      <c r="G176" s="3" t="s">
        <v>49</v>
      </c>
      <c r="H176" s="3" t="s">
        <v>16</v>
      </c>
      <c r="I176" s="3">
        <v>40</v>
      </c>
      <c r="J176" s="3">
        <v>34</v>
      </c>
      <c r="K176" s="3">
        <v>576</v>
      </c>
      <c r="L176" s="3">
        <v>2</v>
      </c>
      <c r="M176" s="3">
        <v>372</v>
      </c>
      <c r="N176" s="3">
        <v>2</v>
      </c>
      <c r="P176" t="str">
        <f t="shared" si="14"/>
        <v>Las Vegas Raiders</v>
      </c>
      <c r="Q176">
        <f t="shared" si="15"/>
        <v>40</v>
      </c>
      <c r="R176" t="str">
        <f t="shared" si="16"/>
        <v>Seattle Seahawks</v>
      </c>
      <c r="S176">
        <f t="shared" si="17"/>
        <v>34</v>
      </c>
      <c r="T176">
        <f t="shared" si="12"/>
        <v>-6</v>
      </c>
      <c r="U176">
        <f>VLOOKUP(R176,RatingsTable,2,FALSE)+HFA-VLOOKUP(P176,RatingsTable,2,FALSE)</f>
        <v>3.5596904042995643</v>
      </c>
      <c r="V176">
        <f t="shared" si="13"/>
        <v>91.387680626057161</v>
      </c>
    </row>
    <row r="177" spans="1:22" ht="15" x14ac:dyDescent="0.25">
      <c r="A177" s="1">
        <v>12</v>
      </c>
      <c r="B177" s="3" t="s">
        <v>17</v>
      </c>
      <c r="C177" s="4">
        <v>44892</v>
      </c>
      <c r="D177" s="3" t="s">
        <v>52</v>
      </c>
      <c r="E177" s="3" t="s">
        <v>44</v>
      </c>
      <c r="F177" s="3" t="s">
        <v>14</v>
      </c>
      <c r="G177" s="3" t="s">
        <v>39</v>
      </c>
      <c r="H177" s="3" t="s">
        <v>16</v>
      </c>
      <c r="I177" s="3">
        <v>25</v>
      </c>
      <c r="J177" s="3">
        <v>24</v>
      </c>
      <c r="K177" s="3">
        <v>311</v>
      </c>
      <c r="L177" s="3">
        <v>0</v>
      </c>
      <c r="M177" s="3">
        <v>366</v>
      </c>
      <c r="N177" s="3">
        <v>2</v>
      </c>
      <c r="P177" t="str">
        <f t="shared" si="14"/>
        <v>Los Angeles Chargers</v>
      </c>
      <c r="Q177">
        <f t="shared" si="15"/>
        <v>25</v>
      </c>
      <c r="R177" t="str">
        <f t="shared" si="16"/>
        <v>Arizona Cardinals</v>
      </c>
      <c r="S177">
        <f t="shared" si="17"/>
        <v>24</v>
      </c>
      <c r="T177">
        <f t="shared" si="12"/>
        <v>-1</v>
      </c>
      <c r="U177">
        <f>VLOOKUP(R177,RatingsTable,2,FALSE)+HFA-VLOOKUP(P177,RatingsTable,2,FALSE)</f>
        <v>-3.4855831724407453</v>
      </c>
      <c r="V177">
        <f t="shared" si="13"/>
        <v>6.1781237071205997</v>
      </c>
    </row>
    <row r="178" spans="1:22" ht="15" x14ac:dyDescent="0.25">
      <c r="A178" s="1">
        <v>12</v>
      </c>
      <c r="B178" s="3" t="s">
        <v>17</v>
      </c>
      <c r="C178" s="4">
        <v>44892</v>
      </c>
      <c r="D178" s="3" t="s">
        <v>37</v>
      </c>
      <c r="E178" s="3" t="s">
        <v>38</v>
      </c>
      <c r="F178" s="3"/>
      <c r="G178" s="3" t="s">
        <v>15</v>
      </c>
      <c r="H178" s="3" t="s">
        <v>16</v>
      </c>
      <c r="I178" s="3">
        <v>26</v>
      </c>
      <c r="J178" s="3">
        <v>10</v>
      </c>
      <c r="K178" s="3">
        <v>437</v>
      </c>
      <c r="L178" s="3">
        <v>2</v>
      </c>
      <c r="M178" s="3">
        <v>198</v>
      </c>
      <c r="N178" s="3">
        <v>2</v>
      </c>
      <c r="P178" t="str">
        <f t="shared" si="14"/>
        <v>Los Angeles Rams</v>
      </c>
      <c r="Q178">
        <f t="shared" si="15"/>
        <v>10</v>
      </c>
      <c r="R178" t="str">
        <f t="shared" si="16"/>
        <v>Kansas City Chiefs</v>
      </c>
      <c r="S178">
        <f t="shared" si="17"/>
        <v>26</v>
      </c>
      <c r="T178">
        <f t="shared" si="12"/>
        <v>16</v>
      </c>
      <c r="U178">
        <f>VLOOKUP(R178,RatingsTable,2,FALSE)+HFA-VLOOKUP(P178,RatingsTable,2,FALSE)</f>
        <v>12.648340345429901</v>
      </c>
      <c r="V178">
        <f t="shared" si="13"/>
        <v>11.233622440072956</v>
      </c>
    </row>
    <row r="179" spans="1:22" ht="15" x14ac:dyDescent="0.25">
      <c r="A179" s="1">
        <v>12</v>
      </c>
      <c r="B179" s="3" t="s">
        <v>17</v>
      </c>
      <c r="C179" s="4">
        <v>44892</v>
      </c>
      <c r="D179" s="3" t="s">
        <v>37</v>
      </c>
      <c r="E179" s="3" t="s">
        <v>24</v>
      </c>
      <c r="F179" s="3"/>
      <c r="G179" s="3" t="s">
        <v>19</v>
      </c>
      <c r="H179" s="3" t="s">
        <v>16</v>
      </c>
      <c r="I179" s="3">
        <v>13</v>
      </c>
      <c r="J179" s="3">
        <v>0</v>
      </c>
      <c r="K179" s="3">
        <v>317</v>
      </c>
      <c r="L179" s="3">
        <v>0</v>
      </c>
      <c r="M179" s="3">
        <v>260</v>
      </c>
      <c r="N179" s="3">
        <v>2</v>
      </c>
      <c r="P179" t="str">
        <f t="shared" si="14"/>
        <v>New Orleans Saints</v>
      </c>
      <c r="Q179">
        <f t="shared" si="15"/>
        <v>0</v>
      </c>
      <c r="R179" t="str">
        <f t="shared" si="16"/>
        <v>San Francisco 49ers</v>
      </c>
      <c r="S179">
        <f t="shared" si="17"/>
        <v>13</v>
      </c>
      <c r="T179">
        <f t="shared" si="12"/>
        <v>13</v>
      </c>
      <c r="U179">
        <f>VLOOKUP(R179,RatingsTable,2,FALSE)+HFA-VLOOKUP(P179,RatingsTable,2,FALSE)</f>
        <v>10.482433928644504</v>
      </c>
      <c r="V179">
        <f t="shared" si="13"/>
        <v>6.3381389236403471</v>
      </c>
    </row>
    <row r="180" spans="1:22" ht="15" x14ac:dyDescent="0.25">
      <c r="A180" s="1">
        <v>12</v>
      </c>
      <c r="B180" s="3" t="s">
        <v>17</v>
      </c>
      <c r="C180" s="4">
        <v>44892</v>
      </c>
      <c r="D180" s="3" t="s">
        <v>12</v>
      </c>
      <c r="E180" s="3" t="s">
        <v>29</v>
      </c>
      <c r="F180" s="3"/>
      <c r="G180" s="3" t="s">
        <v>41</v>
      </c>
      <c r="H180" s="3" t="s">
        <v>16</v>
      </c>
      <c r="I180" s="3">
        <v>40</v>
      </c>
      <c r="J180" s="3">
        <v>33</v>
      </c>
      <c r="K180" s="3">
        <v>500</v>
      </c>
      <c r="L180" s="3">
        <v>1</v>
      </c>
      <c r="M180" s="3">
        <v>342</v>
      </c>
      <c r="N180" s="3">
        <v>2</v>
      </c>
      <c r="P180" t="str">
        <f t="shared" si="14"/>
        <v>Green Bay Packers</v>
      </c>
      <c r="Q180">
        <f t="shared" si="15"/>
        <v>33</v>
      </c>
      <c r="R180" t="str">
        <f t="shared" si="16"/>
        <v>Philadelphia Eagles</v>
      </c>
      <c r="S180">
        <f t="shared" si="17"/>
        <v>40</v>
      </c>
      <c r="T180">
        <f t="shared" si="12"/>
        <v>7</v>
      </c>
      <c r="U180">
        <f>VLOOKUP(R180,RatingsTable,2,FALSE)+HFA-VLOOKUP(P180,RatingsTable,2,FALSE)</f>
        <v>10.651858673483417</v>
      </c>
      <c r="V180">
        <f t="shared" si="13"/>
        <v>13.336071771096064</v>
      </c>
    </row>
    <row r="181" spans="1:22" ht="15" x14ac:dyDescent="0.25">
      <c r="A181" s="1">
        <v>12</v>
      </c>
      <c r="B181" s="3" t="s">
        <v>48</v>
      </c>
      <c r="C181" s="4">
        <v>44893</v>
      </c>
      <c r="D181" s="3" t="s">
        <v>51</v>
      </c>
      <c r="E181" s="3" t="s">
        <v>25</v>
      </c>
      <c r="F181" s="3" t="s">
        <v>14</v>
      </c>
      <c r="G181" s="3" t="s">
        <v>28</v>
      </c>
      <c r="H181" s="3" t="s">
        <v>16</v>
      </c>
      <c r="I181" s="3">
        <v>24</v>
      </c>
      <c r="J181" s="3">
        <v>17</v>
      </c>
      <c r="K181" s="3">
        <v>323</v>
      </c>
      <c r="L181" s="3">
        <v>0</v>
      </c>
      <c r="M181" s="3">
        <v>290</v>
      </c>
      <c r="N181" s="3">
        <v>2</v>
      </c>
      <c r="P181" t="str">
        <f t="shared" si="14"/>
        <v>Pittsburgh Steelers</v>
      </c>
      <c r="Q181">
        <f t="shared" si="15"/>
        <v>24</v>
      </c>
      <c r="R181" t="str">
        <f t="shared" si="16"/>
        <v>Indianapolis Colts</v>
      </c>
      <c r="S181">
        <f t="shared" si="17"/>
        <v>17</v>
      </c>
      <c r="T181">
        <f t="shared" si="12"/>
        <v>-7</v>
      </c>
      <c r="U181">
        <f>VLOOKUP(R181,RatingsTable,2,FALSE)+HFA-VLOOKUP(P181,RatingsTable,2,FALSE)</f>
        <v>-5.7632473626789578</v>
      </c>
      <c r="V181">
        <f t="shared" si="13"/>
        <v>1.5295570859205534</v>
      </c>
    </row>
    <row r="182" spans="1:22" ht="15" x14ac:dyDescent="0.25">
      <c r="A182" s="1">
        <v>13</v>
      </c>
      <c r="B182" s="3" t="s">
        <v>11</v>
      </c>
      <c r="C182" s="4">
        <v>44896</v>
      </c>
      <c r="D182" s="3" t="s">
        <v>51</v>
      </c>
      <c r="E182" s="3" t="s">
        <v>13</v>
      </c>
      <c r="F182" s="3" t="s">
        <v>14</v>
      </c>
      <c r="G182" s="3" t="s">
        <v>34</v>
      </c>
      <c r="H182" s="3" t="s">
        <v>16</v>
      </c>
      <c r="I182" s="3">
        <v>24</v>
      </c>
      <c r="J182" s="3">
        <v>10</v>
      </c>
      <c r="K182" s="3">
        <v>355</v>
      </c>
      <c r="L182" s="3">
        <v>1</v>
      </c>
      <c r="M182" s="3">
        <v>242</v>
      </c>
      <c r="N182" s="3">
        <v>0</v>
      </c>
      <c r="P182" t="str">
        <f t="shared" si="14"/>
        <v>Buffalo Bills</v>
      </c>
      <c r="Q182">
        <f t="shared" si="15"/>
        <v>24</v>
      </c>
      <c r="R182" t="str">
        <f t="shared" si="16"/>
        <v>New England Patriots</v>
      </c>
      <c r="S182">
        <f t="shared" si="17"/>
        <v>10</v>
      </c>
      <c r="T182">
        <f t="shared" si="12"/>
        <v>-14</v>
      </c>
      <c r="U182">
        <f>VLOOKUP(R182,RatingsTable,2,FALSE)+HFA-VLOOKUP(P182,RatingsTable,2,FALSE)</f>
        <v>-5.3619739738361076</v>
      </c>
      <c r="V182">
        <f t="shared" si="13"/>
        <v>74.61549362868476</v>
      </c>
    </row>
    <row r="183" spans="1:22" ht="15" x14ac:dyDescent="0.25">
      <c r="A183" s="1">
        <v>13</v>
      </c>
      <c r="B183" s="3" t="s">
        <v>17</v>
      </c>
      <c r="C183" s="4">
        <v>44899</v>
      </c>
      <c r="D183" s="3" t="s">
        <v>18</v>
      </c>
      <c r="E183" s="3" t="s">
        <v>21</v>
      </c>
      <c r="F183" s="3" t="s">
        <v>14</v>
      </c>
      <c r="G183" s="3" t="s">
        <v>27</v>
      </c>
      <c r="H183" s="3" t="s">
        <v>16</v>
      </c>
      <c r="I183" s="3">
        <v>27</v>
      </c>
      <c r="J183" s="3">
        <v>14</v>
      </c>
      <c r="K183" s="3">
        <v>304</v>
      </c>
      <c r="L183" s="3">
        <v>2</v>
      </c>
      <c r="M183" s="3">
        <v>283</v>
      </c>
      <c r="N183" s="3">
        <v>4</v>
      </c>
      <c r="P183" t="str">
        <f t="shared" si="14"/>
        <v>Cleveland Browns</v>
      </c>
      <c r="Q183">
        <f t="shared" si="15"/>
        <v>27</v>
      </c>
      <c r="R183" t="str">
        <f t="shared" si="16"/>
        <v>Houston Texans</v>
      </c>
      <c r="S183">
        <f t="shared" si="17"/>
        <v>14</v>
      </c>
      <c r="T183">
        <f t="shared" si="12"/>
        <v>-13</v>
      </c>
      <c r="U183">
        <f>VLOOKUP(R183,RatingsTable,2,FALSE)+HFA-VLOOKUP(P183,RatingsTable,2,FALSE)</f>
        <v>-6.2052919794120829</v>
      </c>
      <c r="V183">
        <f t="shared" si="13"/>
        <v>46.168057085041774</v>
      </c>
    </row>
    <row r="184" spans="1:22" ht="15" x14ac:dyDescent="0.25">
      <c r="A184" s="1">
        <v>13</v>
      </c>
      <c r="B184" s="3" t="s">
        <v>17</v>
      </c>
      <c r="C184" s="4">
        <v>44899</v>
      </c>
      <c r="D184" s="3" t="s">
        <v>18</v>
      </c>
      <c r="E184" s="3" t="s">
        <v>35</v>
      </c>
      <c r="F184" s="3"/>
      <c r="G184" s="3" t="s">
        <v>50</v>
      </c>
      <c r="H184" s="3" t="s">
        <v>16</v>
      </c>
      <c r="I184" s="3">
        <v>10</v>
      </c>
      <c r="J184" s="3">
        <v>9</v>
      </c>
      <c r="K184" s="3">
        <v>285</v>
      </c>
      <c r="L184" s="3">
        <v>2</v>
      </c>
      <c r="M184" s="3">
        <v>272</v>
      </c>
      <c r="N184" s="3">
        <v>0</v>
      </c>
      <c r="P184" t="str">
        <f t="shared" si="14"/>
        <v>Denver Broncos</v>
      </c>
      <c r="Q184">
        <f t="shared" si="15"/>
        <v>9</v>
      </c>
      <c r="R184" t="str">
        <f t="shared" si="16"/>
        <v>Baltimore Ravens</v>
      </c>
      <c r="S184">
        <f t="shared" si="17"/>
        <v>10</v>
      </c>
      <c r="T184">
        <f t="shared" si="12"/>
        <v>1</v>
      </c>
      <c r="U184">
        <f>VLOOKUP(R184,RatingsTable,2,FALSE)+HFA-VLOOKUP(P184,RatingsTable,2,FALSE)</f>
        <v>10.190189350692565</v>
      </c>
      <c r="V184">
        <f t="shared" si="13"/>
        <v>84.459580301583031</v>
      </c>
    </row>
    <row r="185" spans="1:22" ht="15" x14ac:dyDescent="0.25">
      <c r="A185" s="1">
        <v>13</v>
      </c>
      <c r="B185" s="3" t="s">
        <v>17</v>
      </c>
      <c r="C185" s="4">
        <v>44899</v>
      </c>
      <c r="D185" s="3" t="s">
        <v>18</v>
      </c>
      <c r="E185" s="3" t="s">
        <v>30</v>
      </c>
      <c r="F185" s="3"/>
      <c r="G185" s="3" t="s">
        <v>32</v>
      </c>
      <c r="H185" s="3" t="s">
        <v>16</v>
      </c>
      <c r="I185" s="3">
        <v>40</v>
      </c>
      <c r="J185" s="3">
        <v>14</v>
      </c>
      <c r="K185" s="3">
        <v>437</v>
      </c>
      <c r="L185" s="3">
        <v>0</v>
      </c>
      <c r="M185" s="3">
        <v>266</v>
      </c>
      <c r="N185" s="3">
        <v>1</v>
      </c>
      <c r="P185" t="str">
        <f t="shared" si="14"/>
        <v>Jacksonville Jaguars</v>
      </c>
      <c r="Q185">
        <f t="shared" si="15"/>
        <v>14</v>
      </c>
      <c r="R185" t="str">
        <f t="shared" si="16"/>
        <v>Detroit Lions</v>
      </c>
      <c r="S185">
        <f t="shared" si="17"/>
        <v>40</v>
      </c>
      <c r="T185">
        <f t="shared" si="12"/>
        <v>26</v>
      </c>
      <c r="U185">
        <f>VLOOKUP(R185,RatingsTable,2,FALSE)+HFA-VLOOKUP(P185,RatingsTable,2,FALSE)</f>
        <v>2.446083167010066</v>
      </c>
      <c r="V185">
        <f t="shared" si="13"/>
        <v>554.78699817540655</v>
      </c>
    </row>
    <row r="186" spans="1:22" ht="15" x14ac:dyDescent="0.25">
      <c r="A186" s="1">
        <v>13</v>
      </c>
      <c r="B186" s="3" t="s">
        <v>17</v>
      </c>
      <c r="C186" s="4">
        <v>44899</v>
      </c>
      <c r="D186" s="3" t="s">
        <v>18</v>
      </c>
      <c r="E186" s="3" t="s">
        <v>40</v>
      </c>
      <c r="F186" s="3"/>
      <c r="G186" s="3" t="s">
        <v>36</v>
      </c>
      <c r="H186" s="3" t="s">
        <v>16</v>
      </c>
      <c r="I186" s="3">
        <v>27</v>
      </c>
      <c r="J186" s="3">
        <v>22</v>
      </c>
      <c r="K186" s="3">
        <v>287</v>
      </c>
      <c r="L186" s="3">
        <v>0</v>
      </c>
      <c r="M186" s="3">
        <v>486</v>
      </c>
      <c r="N186" s="3">
        <v>2</v>
      </c>
      <c r="P186" t="str">
        <f t="shared" si="14"/>
        <v>New York Jets</v>
      </c>
      <c r="Q186">
        <f t="shared" si="15"/>
        <v>22</v>
      </c>
      <c r="R186" t="str">
        <f t="shared" si="16"/>
        <v>Minnesota Vikings</v>
      </c>
      <c r="S186">
        <f t="shared" si="17"/>
        <v>27</v>
      </c>
      <c r="T186">
        <f t="shared" si="12"/>
        <v>5</v>
      </c>
      <c r="U186">
        <f>VLOOKUP(R186,RatingsTable,2,FALSE)+HFA-VLOOKUP(P186,RatingsTable,2,FALSE)</f>
        <v>0.85344366367387903</v>
      </c>
      <c r="V186">
        <f t="shared" si="13"/>
        <v>17.193929450326305</v>
      </c>
    </row>
    <row r="187" spans="1:22" ht="15" x14ac:dyDescent="0.25">
      <c r="A187" s="1">
        <v>13</v>
      </c>
      <c r="B187" s="3" t="s">
        <v>17</v>
      </c>
      <c r="C187" s="4">
        <v>44899</v>
      </c>
      <c r="D187" s="3" t="s">
        <v>18</v>
      </c>
      <c r="E187" s="3" t="s">
        <v>31</v>
      </c>
      <c r="F187" s="3" t="s">
        <v>14</v>
      </c>
      <c r="G187" s="3" t="s">
        <v>42</v>
      </c>
      <c r="H187" s="3" t="s">
        <v>16</v>
      </c>
      <c r="I187" s="3">
        <v>20</v>
      </c>
      <c r="J187" s="3">
        <v>20</v>
      </c>
      <c r="K187" s="3">
        <v>411</v>
      </c>
      <c r="L187" s="3">
        <v>1</v>
      </c>
      <c r="M187" s="3">
        <v>316</v>
      </c>
      <c r="N187" s="3">
        <v>1</v>
      </c>
      <c r="P187" t="str">
        <f t="shared" si="14"/>
        <v>Washington Commanders</v>
      </c>
      <c r="Q187">
        <f t="shared" si="15"/>
        <v>20</v>
      </c>
      <c r="R187" t="str">
        <f t="shared" si="16"/>
        <v>New York Giants</v>
      </c>
      <c r="S187">
        <f t="shared" si="17"/>
        <v>20</v>
      </c>
      <c r="T187">
        <f t="shared" si="12"/>
        <v>0</v>
      </c>
      <c r="U187">
        <f>VLOOKUP(R187,RatingsTable,2,FALSE)+HFA-VLOOKUP(P187,RatingsTable,2,FALSE)</f>
        <v>2.0482826727436994</v>
      </c>
      <c r="V187">
        <f t="shared" si="13"/>
        <v>4.1954619074620725</v>
      </c>
    </row>
    <row r="188" spans="1:22" ht="15" x14ac:dyDescent="0.25">
      <c r="A188" s="1">
        <v>13</v>
      </c>
      <c r="B188" s="3" t="s">
        <v>17</v>
      </c>
      <c r="C188" s="4">
        <v>44899</v>
      </c>
      <c r="D188" s="3" t="s">
        <v>18</v>
      </c>
      <c r="E188" s="3" t="s">
        <v>29</v>
      </c>
      <c r="F188" s="3"/>
      <c r="G188" s="3" t="s">
        <v>43</v>
      </c>
      <c r="H188" s="3" t="s">
        <v>16</v>
      </c>
      <c r="I188" s="3">
        <v>35</v>
      </c>
      <c r="J188" s="3">
        <v>10</v>
      </c>
      <c r="K188" s="3">
        <v>453</v>
      </c>
      <c r="L188" s="3">
        <v>0</v>
      </c>
      <c r="M188" s="3">
        <v>209</v>
      </c>
      <c r="N188" s="3">
        <v>0</v>
      </c>
      <c r="P188" t="str">
        <f t="shared" si="14"/>
        <v>Tennessee Titans</v>
      </c>
      <c r="Q188">
        <f t="shared" si="15"/>
        <v>10</v>
      </c>
      <c r="R188" t="str">
        <f t="shared" si="16"/>
        <v>Philadelphia Eagles</v>
      </c>
      <c r="S188">
        <f t="shared" si="17"/>
        <v>35</v>
      </c>
      <c r="T188">
        <f t="shared" si="12"/>
        <v>25</v>
      </c>
      <c r="U188">
        <f>VLOOKUP(R188,RatingsTable,2,FALSE)+HFA-VLOOKUP(P188,RatingsTable,2,FALSE)</f>
        <v>14.381768962452508</v>
      </c>
      <c r="V188">
        <f t="shared" si="13"/>
        <v>112.74683036673689</v>
      </c>
    </row>
    <row r="189" spans="1:22" ht="15" x14ac:dyDescent="0.25">
      <c r="A189" s="1">
        <v>13</v>
      </c>
      <c r="B189" s="3" t="s">
        <v>17</v>
      </c>
      <c r="C189" s="4">
        <v>44899</v>
      </c>
      <c r="D189" s="3" t="s">
        <v>18</v>
      </c>
      <c r="E189" s="3" t="s">
        <v>25</v>
      </c>
      <c r="F189" s="3" t="s">
        <v>14</v>
      </c>
      <c r="G189" s="3" t="s">
        <v>20</v>
      </c>
      <c r="H189" s="3" t="s">
        <v>16</v>
      </c>
      <c r="I189" s="3">
        <v>19</v>
      </c>
      <c r="J189" s="3">
        <v>16</v>
      </c>
      <c r="K189" s="3">
        <v>351</v>
      </c>
      <c r="L189" s="3">
        <v>0</v>
      </c>
      <c r="M189" s="3">
        <v>306</v>
      </c>
      <c r="N189" s="3">
        <v>1</v>
      </c>
      <c r="P189" t="str">
        <f t="shared" si="14"/>
        <v>Pittsburgh Steelers</v>
      </c>
      <c r="Q189">
        <f t="shared" si="15"/>
        <v>19</v>
      </c>
      <c r="R189" t="str">
        <f t="shared" si="16"/>
        <v>Atlanta Falcons</v>
      </c>
      <c r="S189">
        <f t="shared" si="17"/>
        <v>16</v>
      </c>
      <c r="T189">
        <f t="shared" si="12"/>
        <v>-3</v>
      </c>
      <c r="U189">
        <f>VLOOKUP(R189,RatingsTable,2,FALSE)+HFA-VLOOKUP(P189,RatingsTable,2,FALSE)</f>
        <v>0.43987179036190649</v>
      </c>
      <c r="V189">
        <f t="shared" si="13"/>
        <v>11.832717934127629</v>
      </c>
    </row>
    <row r="190" spans="1:22" ht="15" x14ac:dyDescent="0.25">
      <c r="A190" s="1">
        <v>13</v>
      </c>
      <c r="B190" s="3" t="s">
        <v>17</v>
      </c>
      <c r="C190" s="4">
        <v>44899</v>
      </c>
      <c r="D190" s="3" t="s">
        <v>18</v>
      </c>
      <c r="E190" s="3" t="s">
        <v>41</v>
      </c>
      <c r="F190" s="3" t="s">
        <v>14</v>
      </c>
      <c r="G190" s="3" t="s">
        <v>23</v>
      </c>
      <c r="H190" s="3" t="s">
        <v>16</v>
      </c>
      <c r="I190" s="3">
        <v>28</v>
      </c>
      <c r="J190" s="3">
        <v>19</v>
      </c>
      <c r="K190" s="3">
        <v>357</v>
      </c>
      <c r="L190" s="3">
        <v>0</v>
      </c>
      <c r="M190" s="3">
        <v>409</v>
      </c>
      <c r="N190" s="3">
        <v>3</v>
      </c>
      <c r="P190" t="str">
        <f t="shared" si="14"/>
        <v>Green Bay Packers</v>
      </c>
      <c r="Q190">
        <f t="shared" si="15"/>
        <v>28</v>
      </c>
      <c r="R190" t="str">
        <f t="shared" si="16"/>
        <v>Chicago Bears</v>
      </c>
      <c r="S190">
        <f t="shared" si="17"/>
        <v>19</v>
      </c>
      <c r="T190">
        <f t="shared" si="12"/>
        <v>-9</v>
      </c>
      <c r="U190">
        <f>VLOOKUP(R190,RatingsTable,2,FALSE)+HFA-VLOOKUP(P190,RatingsTable,2,FALSE)</f>
        <v>-4.7260480694208784</v>
      </c>
      <c r="V190">
        <f t="shared" si="13"/>
        <v>18.266665104901001</v>
      </c>
    </row>
    <row r="191" spans="1:22" ht="15" x14ac:dyDescent="0.25">
      <c r="A191" s="1">
        <v>13</v>
      </c>
      <c r="B191" s="3" t="s">
        <v>17</v>
      </c>
      <c r="C191" s="4">
        <v>44899</v>
      </c>
      <c r="D191" s="3" t="s">
        <v>52</v>
      </c>
      <c r="E191" s="3" t="s">
        <v>24</v>
      </c>
      <c r="F191" s="3"/>
      <c r="G191" s="3" t="s">
        <v>33</v>
      </c>
      <c r="H191" s="3" t="s">
        <v>16</v>
      </c>
      <c r="I191" s="3">
        <v>33</v>
      </c>
      <c r="J191" s="3">
        <v>17</v>
      </c>
      <c r="K191" s="3">
        <v>351</v>
      </c>
      <c r="L191" s="3">
        <v>1</v>
      </c>
      <c r="M191" s="3">
        <v>308</v>
      </c>
      <c r="N191" s="3">
        <v>4</v>
      </c>
      <c r="P191" t="str">
        <f t="shared" si="14"/>
        <v>Miami Dolphins</v>
      </c>
      <c r="Q191">
        <f t="shared" si="15"/>
        <v>17</v>
      </c>
      <c r="R191" t="str">
        <f t="shared" si="16"/>
        <v>San Francisco 49ers</v>
      </c>
      <c r="S191">
        <f t="shared" si="17"/>
        <v>33</v>
      </c>
      <c r="T191">
        <f t="shared" si="12"/>
        <v>16</v>
      </c>
      <c r="U191">
        <f>VLOOKUP(R191,RatingsTable,2,FALSE)+HFA-VLOOKUP(P191,RatingsTable,2,FALSE)</f>
        <v>7.3113835666716902</v>
      </c>
      <c r="V191">
        <f t="shared" si="13"/>
        <v>75.492055525502764</v>
      </c>
    </row>
    <row r="192" spans="1:22" ht="15" x14ac:dyDescent="0.25">
      <c r="A192" s="1">
        <v>13</v>
      </c>
      <c r="B192" s="3" t="s">
        <v>17</v>
      </c>
      <c r="C192" s="4">
        <v>44899</v>
      </c>
      <c r="D192" s="3" t="s">
        <v>52</v>
      </c>
      <c r="E192" s="3" t="s">
        <v>49</v>
      </c>
      <c r="F192" s="3" t="s">
        <v>14</v>
      </c>
      <c r="G192" s="3" t="s">
        <v>15</v>
      </c>
      <c r="H192" s="3" t="s">
        <v>16</v>
      </c>
      <c r="I192" s="3">
        <v>27</v>
      </c>
      <c r="J192" s="3">
        <v>23</v>
      </c>
      <c r="K192" s="3">
        <v>438</v>
      </c>
      <c r="L192" s="3">
        <v>2</v>
      </c>
      <c r="M192" s="3">
        <v>319</v>
      </c>
      <c r="N192" s="3">
        <v>2</v>
      </c>
      <c r="P192" t="str">
        <f t="shared" si="14"/>
        <v>Seattle Seahawks</v>
      </c>
      <c r="Q192">
        <f t="shared" si="15"/>
        <v>27</v>
      </c>
      <c r="R192" t="str">
        <f t="shared" si="16"/>
        <v>Los Angeles Rams</v>
      </c>
      <c r="S192">
        <f t="shared" si="17"/>
        <v>23</v>
      </c>
      <c r="T192">
        <f t="shared" si="12"/>
        <v>-4</v>
      </c>
      <c r="U192">
        <f>VLOOKUP(R192,RatingsTable,2,FALSE)+HFA-VLOOKUP(P192,RatingsTable,2,FALSE)</f>
        <v>-1.2436262856022513</v>
      </c>
      <c r="V192">
        <f t="shared" si="13"/>
        <v>7.5975960534228433</v>
      </c>
    </row>
    <row r="193" spans="1:22" ht="15" x14ac:dyDescent="0.25">
      <c r="A193" s="1">
        <v>13</v>
      </c>
      <c r="B193" s="3" t="s">
        <v>17</v>
      </c>
      <c r="C193" s="4">
        <v>44899</v>
      </c>
      <c r="D193" s="3" t="s">
        <v>37</v>
      </c>
      <c r="E193" s="3" t="s">
        <v>26</v>
      </c>
      <c r="F193" s="3"/>
      <c r="G193" s="3" t="s">
        <v>38</v>
      </c>
      <c r="H193" s="3" t="s">
        <v>16</v>
      </c>
      <c r="I193" s="3">
        <v>27</v>
      </c>
      <c r="J193" s="3">
        <v>24</v>
      </c>
      <c r="K193" s="3">
        <v>431</v>
      </c>
      <c r="L193" s="3">
        <v>0</v>
      </c>
      <c r="M193" s="3">
        <v>349</v>
      </c>
      <c r="N193" s="3">
        <v>1</v>
      </c>
      <c r="P193" t="str">
        <f t="shared" si="14"/>
        <v>Kansas City Chiefs</v>
      </c>
      <c r="Q193">
        <f t="shared" si="15"/>
        <v>24</v>
      </c>
      <c r="R193" t="str">
        <f t="shared" si="16"/>
        <v>Cincinnati Bengals</v>
      </c>
      <c r="S193">
        <f t="shared" si="17"/>
        <v>27</v>
      </c>
      <c r="T193">
        <f t="shared" si="12"/>
        <v>3</v>
      </c>
      <c r="U193">
        <f>VLOOKUP(R193,RatingsTable,2,FALSE)+HFA-VLOOKUP(P193,RatingsTable,2,FALSE)</f>
        <v>3.8198919863940057</v>
      </c>
      <c r="V193">
        <f t="shared" si="13"/>
        <v>0.67222286935310849</v>
      </c>
    </row>
    <row r="194" spans="1:22" ht="15" x14ac:dyDescent="0.25">
      <c r="A194" s="1">
        <v>13</v>
      </c>
      <c r="B194" s="3" t="s">
        <v>17</v>
      </c>
      <c r="C194" s="4">
        <v>44899</v>
      </c>
      <c r="D194" s="3" t="s">
        <v>37</v>
      </c>
      <c r="E194" s="3" t="s">
        <v>45</v>
      </c>
      <c r="F194" s="3"/>
      <c r="G194" s="3" t="s">
        <v>44</v>
      </c>
      <c r="H194" s="3" t="s">
        <v>16</v>
      </c>
      <c r="I194" s="3">
        <v>27</v>
      </c>
      <c r="J194" s="3">
        <v>20</v>
      </c>
      <c r="K194" s="3">
        <v>404</v>
      </c>
      <c r="L194" s="3">
        <v>2</v>
      </c>
      <c r="M194" s="3">
        <v>386</v>
      </c>
      <c r="N194" s="3">
        <v>1</v>
      </c>
      <c r="P194" t="str">
        <f t="shared" si="14"/>
        <v>Los Angeles Chargers</v>
      </c>
      <c r="Q194">
        <f t="shared" si="15"/>
        <v>20</v>
      </c>
      <c r="R194" t="str">
        <f t="shared" si="16"/>
        <v>Las Vegas Raiders</v>
      </c>
      <c r="S194">
        <f t="shared" si="17"/>
        <v>27</v>
      </c>
      <c r="T194">
        <f t="shared" si="12"/>
        <v>7</v>
      </c>
      <c r="U194">
        <f>VLOOKUP(R194,RatingsTable,2,FALSE)+HFA-VLOOKUP(P194,RatingsTable,2,FALSE)</f>
        <v>0.20860957555785253</v>
      </c>
      <c r="V194">
        <f t="shared" si="13"/>
        <v>46.122983897204485</v>
      </c>
    </row>
    <row r="195" spans="1:22" ht="15" x14ac:dyDescent="0.25">
      <c r="A195" s="1">
        <v>13</v>
      </c>
      <c r="B195" s="3" t="s">
        <v>17</v>
      </c>
      <c r="C195" s="4">
        <v>44899</v>
      </c>
      <c r="D195" s="3" t="s">
        <v>12</v>
      </c>
      <c r="E195" s="3" t="s">
        <v>47</v>
      </c>
      <c r="F195" s="3"/>
      <c r="G195" s="3" t="s">
        <v>28</v>
      </c>
      <c r="H195" s="3" t="s">
        <v>16</v>
      </c>
      <c r="I195" s="3">
        <v>54</v>
      </c>
      <c r="J195" s="3">
        <v>19</v>
      </c>
      <c r="K195" s="3">
        <v>385</v>
      </c>
      <c r="L195" s="3">
        <v>1</v>
      </c>
      <c r="M195" s="3">
        <v>309</v>
      </c>
      <c r="N195" s="3">
        <v>5</v>
      </c>
      <c r="P195" t="str">
        <f t="shared" si="14"/>
        <v>Indianapolis Colts</v>
      </c>
      <c r="Q195">
        <f t="shared" si="15"/>
        <v>19</v>
      </c>
      <c r="R195" t="str">
        <f t="shared" si="16"/>
        <v>Dallas Cowboys</v>
      </c>
      <c r="S195">
        <f t="shared" si="17"/>
        <v>54</v>
      </c>
      <c r="T195">
        <f t="shared" ref="T195:T258" si="18">S195-Q195</f>
        <v>35</v>
      </c>
      <c r="U195">
        <f>VLOOKUP(R195,RatingsTable,2,FALSE)+HFA-VLOOKUP(P195,RatingsTable,2,FALSE)</f>
        <v>17.505107930208936</v>
      </c>
      <c r="V195">
        <f t="shared" ref="V195:V258" si="19">(T195-U195)^2</f>
        <v>306.07124853363825</v>
      </c>
    </row>
    <row r="196" spans="1:22" ht="15" x14ac:dyDescent="0.25">
      <c r="A196" s="1">
        <v>13</v>
      </c>
      <c r="B196" s="3" t="s">
        <v>48</v>
      </c>
      <c r="C196" s="4">
        <v>44900</v>
      </c>
      <c r="D196" s="3" t="s">
        <v>51</v>
      </c>
      <c r="E196" s="3" t="s">
        <v>46</v>
      </c>
      <c r="F196" s="3"/>
      <c r="G196" s="3" t="s">
        <v>19</v>
      </c>
      <c r="H196" s="3" t="s">
        <v>16</v>
      </c>
      <c r="I196" s="3">
        <v>17</v>
      </c>
      <c r="J196" s="3">
        <v>16</v>
      </c>
      <c r="K196" s="3">
        <v>350</v>
      </c>
      <c r="L196" s="3">
        <v>2</v>
      </c>
      <c r="M196" s="3">
        <v>298</v>
      </c>
      <c r="N196" s="3">
        <v>0</v>
      </c>
      <c r="P196" t="str">
        <f t="shared" ref="P196:P259" si="20">IF(F196="@",E196,G196)</f>
        <v>New Orleans Saints</v>
      </c>
      <c r="Q196">
        <f t="shared" ref="Q196:Q259" si="21">IF(F196="@",I196,J196)</f>
        <v>16</v>
      </c>
      <c r="R196" t="str">
        <f t="shared" ref="R196:R259" si="22">IF(F196="@",G196,E196)</f>
        <v>Tampa Bay Buccaneers</v>
      </c>
      <c r="S196">
        <f t="shared" ref="S196:S259" si="23">IF(F196="@",J196,I196)</f>
        <v>17</v>
      </c>
      <c r="T196">
        <f t="shared" si="18"/>
        <v>1</v>
      </c>
      <c r="U196">
        <f>VLOOKUP(R196,RatingsTable,2,FALSE)+HFA-VLOOKUP(P196,RatingsTable,2,FALSE)</f>
        <v>0.40039140131159057</v>
      </c>
      <c r="V196">
        <f t="shared" si="19"/>
        <v>0.35953047162107804</v>
      </c>
    </row>
    <row r="197" spans="1:22" ht="15" x14ac:dyDescent="0.25">
      <c r="A197" s="1">
        <v>14</v>
      </c>
      <c r="B197" s="3" t="s">
        <v>11</v>
      </c>
      <c r="C197" s="4">
        <v>44903</v>
      </c>
      <c r="D197" s="3" t="s">
        <v>51</v>
      </c>
      <c r="E197" s="3" t="s">
        <v>15</v>
      </c>
      <c r="F197" s="3"/>
      <c r="G197" s="3" t="s">
        <v>45</v>
      </c>
      <c r="H197" s="3" t="s">
        <v>16</v>
      </c>
      <c r="I197" s="3">
        <v>17</v>
      </c>
      <c r="J197" s="3">
        <v>16</v>
      </c>
      <c r="K197" s="3">
        <v>282</v>
      </c>
      <c r="L197" s="3">
        <v>1</v>
      </c>
      <c r="M197" s="3">
        <v>302</v>
      </c>
      <c r="N197" s="3">
        <v>2</v>
      </c>
      <c r="P197" t="str">
        <f t="shared" si="20"/>
        <v>Las Vegas Raiders</v>
      </c>
      <c r="Q197">
        <f t="shared" si="21"/>
        <v>16</v>
      </c>
      <c r="R197" t="str">
        <f t="shared" si="22"/>
        <v>Los Angeles Rams</v>
      </c>
      <c r="S197">
        <f t="shared" si="23"/>
        <v>17</v>
      </c>
      <c r="T197">
        <f t="shared" si="18"/>
        <v>1</v>
      </c>
      <c r="U197">
        <f>VLOOKUP(R197,RatingsTable,2,FALSE)+HFA-VLOOKUP(P197,RatingsTable,2,FALSE)</f>
        <v>0.29221388773668755</v>
      </c>
      <c r="V197">
        <f t="shared" si="19"/>
        <v>0.50096118071281437</v>
      </c>
    </row>
    <row r="198" spans="1:22" ht="15" x14ac:dyDescent="0.25">
      <c r="A198" s="1">
        <v>14</v>
      </c>
      <c r="B198" s="3" t="s">
        <v>17</v>
      </c>
      <c r="C198" s="4">
        <v>44906</v>
      </c>
      <c r="D198" s="3" t="s">
        <v>18</v>
      </c>
      <c r="E198" s="3" t="s">
        <v>13</v>
      </c>
      <c r="F198" s="3"/>
      <c r="G198" s="3" t="s">
        <v>36</v>
      </c>
      <c r="H198" s="3" t="s">
        <v>16</v>
      </c>
      <c r="I198" s="3">
        <v>20</v>
      </c>
      <c r="J198" s="3">
        <v>12</v>
      </c>
      <c r="K198" s="3">
        <v>232</v>
      </c>
      <c r="L198" s="3">
        <v>0</v>
      </c>
      <c r="M198" s="3">
        <v>309</v>
      </c>
      <c r="N198" s="3">
        <v>2</v>
      </c>
      <c r="P198" t="str">
        <f t="shared" si="20"/>
        <v>New York Jets</v>
      </c>
      <c r="Q198">
        <f t="shared" si="21"/>
        <v>12</v>
      </c>
      <c r="R198" t="str">
        <f t="shared" si="22"/>
        <v>Buffalo Bills</v>
      </c>
      <c r="S198">
        <f t="shared" si="23"/>
        <v>20</v>
      </c>
      <c r="T198">
        <f t="shared" si="18"/>
        <v>8</v>
      </c>
      <c r="U198">
        <f>VLOOKUP(R198,RatingsTable,2,FALSE)+HFA-VLOOKUP(P198,RatingsTable,2,FALSE)</f>
        <v>10.687003074252598</v>
      </c>
      <c r="V198">
        <f t="shared" si="19"/>
        <v>7.2199855210429105</v>
      </c>
    </row>
    <row r="199" spans="1:22" ht="15" x14ac:dyDescent="0.25">
      <c r="A199" s="1">
        <v>14</v>
      </c>
      <c r="B199" s="3" t="s">
        <v>17</v>
      </c>
      <c r="C199" s="4">
        <v>44906</v>
      </c>
      <c r="D199" s="3" t="s">
        <v>18</v>
      </c>
      <c r="E199" s="3" t="s">
        <v>26</v>
      </c>
      <c r="F199" s="3"/>
      <c r="G199" s="3" t="s">
        <v>21</v>
      </c>
      <c r="H199" s="3" t="s">
        <v>16</v>
      </c>
      <c r="I199" s="3">
        <v>23</v>
      </c>
      <c r="J199" s="3">
        <v>10</v>
      </c>
      <c r="K199" s="3">
        <v>363</v>
      </c>
      <c r="L199" s="3">
        <v>1</v>
      </c>
      <c r="M199" s="3">
        <v>344</v>
      </c>
      <c r="N199" s="3">
        <v>1</v>
      </c>
      <c r="P199" t="str">
        <f t="shared" si="20"/>
        <v>Cleveland Browns</v>
      </c>
      <c r="Q199">
        <f t="shared" si="21"/>
        <v>10</v>
      </c>
      <c r="R199" t="str">
        <f t="shared" si="22"/>
        <v>Cincinnati Bengals</v>
      </c>
      <c r="S199">
        <f t="shared" si="23"/>
        <v>23</v>
      </c>
      <c r="T199">
        <f t="shared" si="18"/>
        <v>13</v>
      </c>
      <c r="U199">
        <f>VLOOKUP(R199,RatingsTable,2,FALSE)+HFA-VLOOKUP(P199,RatingsTable,2,FALSE)</f>
        <v>10.135499313702931</v>
      </c>
      <c r="V199">
        <f t="shared" si="19"/>
        <v>8.2053641817963765</v>
      </c>
    </row>
    <row r="200" spans="1:22" ht="15" x14ac:dyDescent="0.25">
      <c r="A200" s="1">
        <v>14</v>
      </c>
      <c r="B200" s="3" t="s">
        <v>17</v>
      </c>
      <c r="C200" s="4">
        <v>44906</v>
      </c>
      <c r="D200" s="3" t="s">
        <v>18</v>
      </c>
      <c r="E200" s="3" t="s">
        <v>47</v>
      </c>
      <c r="F200" s="3"/>
      <c r="G200" s="3" t="s">
        <v>27</v>
      </c>
      <c r="H200" s="3" t="s">
        <v>16</v>
      </c>
      <c r="I200" s="3">
        <v>27</v>
      </c>
      <c r="J200" s="3">
        <v>23</v>
      </c>
      <c r="K200" s="3">
        <v>404</v>
      </c>
      <c r="L200" s="3">
        <v>3</v>
      </c>
      <c r="M200" s="3">
        <v>327</v>
      </c>
      <c r="N200" s="3">
        <v>2</v>
      </c>
      <c r="P200" t="str">
        <f t="shared" si="20"/>
        <v>Houston Texans</v>
      </c>
      <c r="Q200">
        <f t="shared" si="21"/>
        <v>23</v>
      </c>
      <c r="R200" t="str">
        <f t="shared" si="22"/>
        <v>Dallas Cowboys</v>
      </c>
      <c r="S200">
        <f t="shared" si="23"/>
        <v>27</v>
      </c>
      <c r="T200">
        <f t="shared" si="18"/>
        <v>4</v>
      </c>
      <c r="U200">
        <f>VLOOKUP(R200,RatingsTable,2,FALSE)+HFA-VLOOKUP(P200,RatingsTable,2,FALSE)</f>
        <v>17.405276663643008</v>
      </c>
      <c r="V200">
        <f t="shared" si="19"/>
        <v>179.70144242881182</v>
      </c>
    </row>
    <row r="201" spans="1:22" ht="15" x14ac:dyDescent="0.25">
      <c r="A201" s="1">
        <v>14</v>
      </c>
      <c r="B201" s="3" t="s">
        <v>17</v>
      </c>
      <c r="C201" s="4">
        <v>44906</v>
      </c>
      <c r="D201" s="3" t="s">
        <v>18</v>
      </c>
      <c r="E201" s="3" t="s">
        <v>30</v>
      </c>
      <c r="F201" s="3"/>
      <c r="G201" s="3" t="s">
        <v>40</v>
      </c>
      <c r="H201" s="3" t="s">
        <v>16</v>
      </c>
      <c r="I201" s="3">
        <v>34</v>
      </c>
      <c r="J201" s="3">
        <v>23</v>
      </c>
      <c r="K201" s="3">
        <v>464</v>
      </c>
      <c r="L201" s="3">
        <v>0</v>
      </c>
      <c r="M201" s="3">
        <v>416</v>
      </c>
      <c r="N201" s="3">
        <v>2</v>
      </c>
      <c r="P201" t="str">
        <f t="shared" si="20"/>
        <v>Minnesota Vikings</v>
      </c>
      <c r="Q201">
        <f t="shared" si="21"/>
        <v>23</v>
      </c>
      <c r="R201" t="str">
        <f t="shared" si="22"/>
        <v>Detroit Lions</v>
      </c>
      <c r="S201">
        <f t="shared" si="23"/>
        <v>34</v>
      </c>
      <c r="T201">
        <f t="shared" si="18"/>
        <v>11</v>
      </c>
      <c r="U201">
        <f>VLOOKUP(R201,RatingsTable,2,FALSE)+HFA-VLOOKUP(P201,RatingsTable,2,FALSE)</f>
        <v>4.7792393924468826</v>
      </c>
      <c r="V201">
        <f t="shared" si="19"/>
        <v>38.697862536484628</v>
      </c>
    </row>
    <row r="202" spans="1:22" ht="15" x14ac:dyDescent="0.25">
      <c r="A202" s="1">
        <v>14</v>
      </c>
      <c r="B202" s="3" t="s">
        <v>17</v>
      </c>
      <c r="C202" s="4">
        <v>44906</v>
      </c>
      <c r="D202" s="3" t="s">
        <v>18</v>
      </c>
      <c r="E202" s="3" t="s">
        <v>32</v>
      </c>
      <c r="F202" s="3" t="s">
        <v>14</v>
      </c>
      <c r="G202" s="3" t="s">
        <v>43</v>
      </c>
      <c r="H202" s="3" t="s">
        <v>16</v>
      </c>
      <c r="I202" s="3">
        <v>36</v>
      </c>
      <c r="J202" s="3">
        <v>22</v>
      </c>
      <c r="K202" s="3">
        <v>428</v>
      </c>
      <c r="L202" s="3">
        <v>0</v>
      </c>
      <c r="M202" s="3">
        <v>364</v>
      </c>
      <c r="N202" s="3">
        <v>4</v>
      </c>
      <c r="P202" t="str">
        <f t="shared" si="20"/>
        <v>Jacksonville Jaguars</v>
      </c>
      <c r="Q202">
        <f t="shared" si="21"/>
        <v>36</v>
      </c>
      <c r="R202" t="str">
        <f t="shared" si="22"/>
        <v>Tennessee Titans</v>
      </c>
      <c r="S202">
        <f t="shared" si="23"/>
        <v>22</v>
      </c>
      <c r="T202">
        <f t="shared" si="18"/>
        <v>-14</v>
      </c>
      <c r="U202">
        <f>VLOOKUP(R202,RatingsTable,2,FALSE)+HFA-VLOOKUP(P202,RatingsTable,2,FALSE)</f>
        <v>-3.1646866251810906</v>
      </c>
      <c r="V202">
        <f t="shared" si="19"/>
        <v>117.40401593052954</v>
      </c>
    </row>
    <row r="203" spans="1:22" ht="15" x14ac:dyDescent="0.25">
      <c r="A203" s="1">
        <v>14</v>
      </c>
      <c r="B203" s="3" t="s">
        <v>17</v>
      </c>
      <c r="C203" s="4">
        <v>44906</v>
      </c>
      <c r="D203" s="3" t="s">
        <v>18</v>
      </c>
      <c r="E203" s="3" t="s">
        <v>29</v>
      </c>
      <c r="F203" s="3" t="s">
        <v>14</v>
      </c>
      <c r="G203" s="3" t="s">
        <v>42</v>
      </c>
      <c r="H203" s="3" t="s">
        <v>16</v>
      </c>
      <c r="I203" s="3">
        <v>48</v>
      </c>
      <c r="J203" s="3">
        <v>22</v>
      </c>
      <c r="K203" s="3">
        <v>437</v>
      </c>
      <c r="L203" s="3">
        <v>0</v>
      </c>
      <c r="M203" s="3">
        <v>304</v>
      </c>
      <c r="N203" s="3">
        <v>1</v>
      </c>
      <c r="P203" t="str">
        <f t="shared" si="20"/>
        <v>Philadelphia Eagles</v>
      </c>
      <c r="Q203">
        <f t="shared" si="21"/>
        <v>48</v>
      </c>
      <c r="R203" t="str">
        <f t="shared" si="22"/>
        <v>New York Giants</v>
      </c>
      <c r="S203">
        <f t="shared" si="23"/>
        <v>22</v>
      </c>
      <c r="T203">
        <f t="shared" si="18"/>
        <v>-26</v>
      </c>
      <c r="U203">
        <f>VLOOKUP(R203,RatingsTable,2,FALSE)+HFA-VLOOKUP(P203,RatingsTable,2,FALSE)</f>
        <v>-7.5124815350891403</v>
      </c>
      <c r="V203">
        <f t="shared" si="19"/>
        <v>341.78833899042002</v>
      </c>
    </row>
    <row r="204" spans="1:22" ht="15" x14ac:dyDescent="0.25">
      <c r="A204" s="1">
        <v>14</v>
      </c>
      <c r="B204" s="3" t="s">
        <v>17</v>
      </c>
      <c r="C204" s="4">
        <v>44906</v>
      </c>
      <c r="D204" s="3" t="s">
        <v>18</v>
      </c>
      <c r="E204" s="3" t="s">
        <v>35</v>
      </c>
      <c r="F204" s="3" t="s">
        <v>14</v>
      </c>
      <c r="G204" s="3" t="s">
        <v>25</v>
      </c>
      <c r="H204" s="3" t="s">
        <v>16</v>
      </c>
      <c r="I204" s="3">
        <v>16</v>
      </c>
      <c r="J204" s="3">
        <v>14</v>
      </c>
      <c r="K204" s="3">
        <v>309</v>
      </c>
      <c r="L204" s="3">
        <v>0</v>
      </c>
      <c r="M204" s="3">
        <v>329</v>
      </c>
      <c r="N204" s="3">
        <v>3</v>
      </c>
      <c r="P204" t="str">
        <f t="shared" si="20"/>
        <v>Baltimore Ravens</v>
      </c>
      <c r="Q204">
        <f t="shared" si="21"/>
        <v>16</v>
      </c>
      <c r="R204" t="str">
        <f t="shared" si="22"/>
        <v>Pittsburgh Steelers</v>
      </c>
      <c r="S204">
        <f t="shared" si="23"/>
        <v>14</v>
      </c>
      <c r="T204">
        <f t="shared" si="18"/>
        <v>-2</v>
      </c>
      <c r="U204">
        <f>VLOOKUP(R204,RatingsTable,2,FALSE)+HFA-VLOOKUP(P204,RatingsTable,2,FALSE)</f>
        <v>-1.7182741195821178</v>
      </c>
      <c r="V204">
        <f t="shared" si="19"/>
        <v>7.936947169723084E-2</v>
      </c>
    </row>
    <row r="205" spans="1:22" ht="15" x14ac:dyDescent="0.25">
      <c r="A205" s="1">
        <v>14</v>
      </c>
      <c r="B205" s="3" t="s">
        <v>17</v>
      </c>
      <c r="C205" s="4">
        <v>44906</v>
      </c>
      <c r="D205" s="3" t="s">
        <v>58</v>
      </c>
      <c r="E205" s="3" t="s">
        <v>38</v>
      </c>
      <c r="F205" s="3" t="s">
        <v>14</v>
      </c>
      <c r="G205" s="3" t="s">
        <v>50</v>
      </c>
      <c r="H205" s="3" t="s">
        <v>16</v>
      </c>
      <c r="I205" s="3">
        <v>34</v>
      </c>
      <c r="J205" s="3">
        <v>28</v>
      </c>
      <c r="K205" s="3">
        <v>431</v>
      </c>
      <c r="L205" s="3">
        <v>3</v>
      </c>
      <c r="M205" s="3">
        <v>320</v>
      </c>
      <c r="N205" s="3">
        <v>2</v>
      </c>
      <c r="P205" t="str">
        <f t="shared" si="20"/>
        <v>Kansas City Chiefs</v>
      </c>
      <c r="Q205">
        <f t="shared" si="21"/>
        <v>34</v>
      </c>
      <c r="R205" t="str">
        <f t="shared" si="22"/>
        <v>Denver Broncos</v>
      </c>
      <c r="S205">
        <f t="shared" si="23"/>
        <v>28</v>
      </c>
      <c r="T205">
        <f t="shared" si="18"/>
        <v>-6</v>
      </c>
      <c r="U205">
        <f>VLOOKUP(R205,RatingsTable,2,FALSE)+HFA-VLOOKUP(P205,RatingsTable,2,FALSE)</f>
        <v>-9.2578477488365518</v>
      </c>
      <c r="V205">
        <f t="shared" si="19"/>
        <v>10.613571954599388</v>
      </c>
    </row>
    <row r="206" spans="1:22" ht="15" x14ac:dyDescent="0.25">
      <c r="A206" s="1">
        <v>14</v>
      </c>
      <c r="B206" s="3" t="s">
        <v>17</v>
      </c>
      <c r="C206" s="4">
        <v>44906</v>
      </c>
      <c r="D206" s="3" t="s">
        <v>37</v>
      </c>
      <c r="E206" s="3" t="s">
        <v>22</v>
      </c>
      <c r="F206" s="3" t="s">
        <v>14</v>
      </c>
      <c r="G206" s="3" t="s">
        <v>49</v>
      </c>
      <c r="H206" s="3" t="s">
        <v>16</v>
      </c>
      <c r="I206" s="3">
        <v>30</v>
      </c>
      <c r="J206" s="3">
        <v>24</v>
      </c>
      <c r="K206" s="3">
        <v>328</v>
      </c>
      <c r="L206" s="3">
        <v>0</v>
      </c>
      <c r="M206" s="3">
        <v>287</v>
      </c>
      <c r="N206" s="3">
        <v>2</v>
      </c>
      <c r="P206" t="str">
        <f t="shared" si="20"/>
        <v>Carolina Panthers</v>
      </c>
      <c r="Q206">
        <f t="shared" si="21"/>
        <v>30</v>
      </c>
      <c r="R206" t="str">
        <f t="shared" si="22"/>
        <v>Seattle Seahawks</v>
      </c>
      <c r="S206">
        <f t="shared" si="23"/>
        <v>24</v>
      </c>
      <c r="T206">
        <f t="shared" si="18"/>
        <v>-6</v>
      </c>
      <c r="U206">
        <f>VLOOKUP(R206,RatingsTable,2,FALSE)+HFA-VLOOKUP(P206,RatingsTable,2,FALSE)</f>
        <v>3.1883676134536065</v>
      </c>
      <c r="V206">
        <f t="shared" si="19"/>
        <v>84.426099399963135</v>
      </c>
    </row>
    <row r="207" spans="1:22" ht="15" x14ac:dyDescent="0.25">
      <c r="A207" s="1">
        <v>14</v>
      </c>
      <c r="B207" s="3" t="s">
        <v>17</v>
      </c>
      <c r="C207" s="4">
        <v>44906</v>
      </c>
      <c r="D207" s="3" t="s">
        <v>37</v>
      </c>
      <c r="E207" s="3" t="s">
        <v>24</v>
      </c>
      <c r="F207" s="3"/>
      <c r="G207" s="3" t="s">
        <v>46</v>
      </c>
      <c r="H207" s="3" t="s">
        <v>16</v>
      </c>
      <c r="I207" s="3">
        <v>35</v>
      </c>
      <c r="J207" s="3">
        <v>7</v>
      </c>
      <c r="K207" s="3">
        <v>404</v>
      </c>
      <c r="L207" s="3">
        <v>1</v>
      </c>
      <c r="M207" s="3">
        <v>322</v>
      </c>
      <c r="N207" s="3">
        <v>3</v>
      </c>
      <c r="P207" t="str">
        <f t="shared" si="20"/>
        <v>Tampa Bay Buccaneers</v>
      </c>
      <c r="Q207">
        <f t="shared" si="21"/>
        <v>7</v>
      </c>
      <c r="R207" t="str">
        <f t="shared" si="22"/>
        <v>San Francisco 49ers</v>
      </c>
      <c r="S207">
        <f t="shared" si="23"/>
        <v>35</v>
      </c>
      <c r="T207">
        <f t="shared" si="18"/>
        <v>28</v>
      </c>
      <c r="U207">
        <f>VLOOKUP(R207,RatingsTable,2,FALSE)+HFA-VLOOKUP(P207,RatingsTable,2,FALSE)</f>
        <v>12.105892758293539</v>
      </c>
      <c r="V207">
        <f t="shared" si="19"/>
        <v>252.62264501086577</v>
      </c>
    </row>
    <row r="208" spans="1:22" ht="15" x14ac:dyDescent="0.25">
      <c r="A208" s="1">
        <v>14</v>
      </c>
      <c r="B208" s="3" t="s">
        <v>17</v>
      </c>
      <c r="C208" s="4">
        <v>44906</v>
      </c>
      <c r="D208" s="3" t="s">
        <v>12</v>
      </c>
      <c r="E208" s="3" t="s">
        <v>44</v>
      </c>
      <c r="F208" s="3"/>
      <c r="G208" s="3" t="s">
        <v>33</v>
      </c>
      <c r="H208" s="3" t="s">
        <v>16</v>
      </c>
      <c r="I208" s="3">
        <v>23</v>
      </c>
      <c r="J208" s="3">
        <v>17</v>
      </c>
      <c r="K208" s="3">
        <v>432</v>
      </c>
      <c r="L208" s="3">
        <v>0</v>
      </c>
      <c r="M208" s="3">
        <v>219</v>
      </c>
      <c r="N208" s="3">
        <v>0</v>
      </c>
      <c r="P208" t="str">
        <f t="shared" si="20"/>
        <v>Miami Dolphins</v>
      </c>
      <c r="Q208">
        <f t="shared" si="21"/>
        <v>17</v>
      </c>
      <c r="R208" t="str">
        <f t="shared" si="22"/>
        <v>Los Angeles Chargers</v>
      </c>
      <c r="S208">
        <f t="shared" si="23"/>
        <v>23</v>
      </c>
      <c r="T208">
        <f t="shared" si="18"/>
        <v>6</v>
      </c>
      <c r="U208">
        <f>VLOOKUP(R208,RatingsTable,2,FALSE)+HFA-VLOOKUP(P208,RatingsTable,2,FALSE)</f>
        <v>-0.79725058362999701</v>
      </c>
      <c r="V208">
        <f t="shared" si="19"/>
        <v>46.202615496658332</v>
      </c>
    </row>
    <row r="209" spans="1:22" ht="15" x14ac:dyDescent="0.25">
      <c r="A209" s="1">
        <v>14</v>
      </c>
      <c r="B209" s="3" t="s">
        <v>48</v>
      </c>
      <c r="C209" s="4">
        <v>44907</v>
      </c>
      <c r="D209" s="3" t="s">
        <v>51</v>
      </c>
      <c r="E209" s="3" t="s">
        <v>34</v>
      </c>
      <c r="F209" s="3" t="s">
        <v>14</v>
      </c>
      <c r="G209" s="3" t="s">
        <v>39</v>
      </c>
      <c r="H209" s="3" t="s">
        <v>16</v>
      </c>
      <c r="I209" s="3">
        <v>27</v>
      </c>
      <c r="J209" s="3">
        <v>13</v>
      </c>
      <c r="K209" s="3">
        <v>328</v>
      </c>
      <c r="L209" s="3">
        <v>1</v>
      </c>
      <c r="M209" s="3">
        <v>323</v>
      </c>
      <c r="N209" s="3">
        <v>2</v>
      </c>
      <c r="P209" t="str">
        <f t="shared" si="20"/>
        <v>New England Patriots</v>
      </c>
      <c r="Q209">
        <f t="shared" si="21"/>
        <v>27</v>
      </c>
      <c r="R209" t="str">
        <f t="shared" si="22"/>
        <v>Arizona Cardinals</v>
      </c>
      <c r="S209">
        <f t="shared" si="23"/>
        <v>13</v>
      </c>
      <c r="T209">
        <f t="shared" si="18"/>
        <v>-14</v>
      </c>
      <c r="U209">
        <f>VLOOKUP(R209,RatingsTable,2,FALSE)+HFA-VLOOKUP(P209,RatingsTable,2,FALSE)</f>
        <v>-6.1695595583580003</v>
      </c>
      <c r="V209">
        <f t="shared" si="19"/>
        <v>61.315797510102556</v>
      </c>
    </row>
    <row r="210" spans="1:22" ht="15" x14ac:dyDescent="0.25">
      <c r="A210" s="1">
        <v>15</v>
      </c>
      <c r="B210" s="3" t="s">
        <v>11</v>
      </c>
      <c r="C210" s="4">
        <v>44910</v>
      </c>
      <c r="D210" s="3" t="s">
        <v>51</v>
      </c>
      <c r="E210" s="3" t="s">
        <v>24</v>
      </c>
      <c r="F210" s="3" t="s">
        <v>14</v>
      </c>
      <c r="G210" s="3" t="s">
        <v>49</v>
      </c>
      <c r="H210" s="3" t="s">
        <v>16</v>
      </c>
      <c r="I210" s="3">
        <v>21</v>
      </c>
      <c r="J210" s="3">
        <v>13</v>
      </c>
      <c r="K210" s="3">
        <v>381</v>
      </c>
      <c r="L210" s="3">
        <v>0</v>
      </c>
      <c r="M210" s="3">
        <v>277</v>
      </c>
      <c r="N210" s="3">
        <v>1</v>
      </c>
      <c r="P210" t="str">
        <f t="shared" si="20"/>
        <v>San Francisco 49ers</v>
      </c>
      <c r="Q210">
        <f t="shared" si="21"/>
        <v>21</v>
      </c>
      <c r="R210" t="str">
        <f t="shared" si="22"/>
        <v>Seattle Seahawks</v>
      </c>
      <c r="S210">
        <f t="shared" si="23"/>
        <v>13</v>
      </c>
      <c r="T210">
        <f t="shared" si="18"/>
        <v>-8</v>
      </c>
      <c r="U210">
        <f>VLOOKUP(R210,RatingsTable,2,FALSE)+HFA-VLOOKUP(P210,RatingsTable,2,FALSE)</f>
        <v>-6.3641844014048967</v>
      </c>
      <c r="V210">
        <f t="shared" si="19"/>
        <v>2.675892672607056</v>
      </c>
    </row>
    <row r="211" spans="1:22" ht="15" x14ac:dyDescent="0.25">
      <c r="A211" s="1">
        <v>15</v>
      </c>
      <c r="B211" s="3" t="s">
        <v>59</v>
      </c>
      <c r="C211" s="4">
        <v>44912</v>
      </c>
      <c r="D211" s="3" t="s">
        <v>18</v>
      </c>
      <c r="E211" s="3" t="s">
        <v>40</v>
      </c>
      <c r="F211" s="3"/>
      <c r="G211" s="3" t="s">
        <v>28</v>
      </c>
      <c r="H211" s="3" t="s">
        <v>16</v>
      </c>
      <c r="I211" s="3">
        <v>39</v>
      </c>
      <c r="J211" s="3">
        <v>36</v>
      </c>
      <c r="K211" s="3">
        <v>518</v>
      </c>
      <c r="L211" s="3">
        <v>3</v>
      </c>
      <c r="M211" s="3">
        <v>341</v>
      </c>
      <c r="N211" s="3">
        <v>1</v>
      </c>
      <c r="P211" t="str">
        <f t="shared" si="20"/>
        <v>Indianapolis Colts</v>
      </c>
      <c r="Q211">
        <f t="shared" si="21"/>
        <v>36</v>
      </c>
      <c r="R211" t="str">
        <f t="shared" si="22"/>
        <v>Minnesota Vikings</v>
      </c>
      <c r="S211">
        <f t="shared" si="23"/>
        <v>39</v>
      </c>
      <c r="T211">
        <f t="shared" si="18"/>
        <v>3</v>
      </c>
      <c r="U211">
        <f>VLOOKUP(R211,RatingsTable,2,FALSE)+HFA-VLOOKUP(P211,RatingsTable,2,FALSE)</f>
        <v>9.8270590995008966</v>
      </c>
      <c r="V211">
        <f t="shared" si="19"/>
        <v>46.608735948077992</v>
      </c>
    </row>
    <row r="212" spans="1:22" ht="15" x14ac:dyDescent="0.25">
      <c r="A212" s="1">
        <v>15</v>
      </c>
      <c r="B212" s="3" t="s">
        <v>59</v>
      </c>
      <c r="C212" s="4">
        <v>44912</v>
      </c>
      <c r="D212" s="3" t="s">
        <v>57</v>
      </c>
      <c r="E212" s="3" t="s">
        <v>21</v>
      </c>
      <c r="F212" s="3"/>
      <c r="G212" s="3" t="s">
        <v>35</v>
      </c>
      <c r="H212" s="3" t="s">
        <v>16</v>
      </c>
      <c r="I212" s="3">
        <v>13</v>
      </c>
      <c r="J212" s="3">
        <v>3</v>
      </c>
      <c r="K212" s="3">
        <v>283</v>
      </c>
      <c r="L212" s="3">
        <v>0</v>
      </c>
      <c r="M212" s="3">
        <v>324</v>
      </c>
      <c r="N212" s="3">
        <v>2</v>
      </c>
      <c r="P212" t="str">
        <f t="shared" si="20"/>
        <v>Baltimore Ravens</v>
      </c>
      <c r="Q212">
        <f t="shared" si="21"/>
        <v>3</v>
      </c>
      <c r="R212" t="str">
        <f t="shared" si="22"/>
        <v>Cleveland Browns</v>
      </c>
      <c r="S212">
        <f t="shared" si="23"/>
        <v>13</v>
      </c>
      <c r="T212">
        <f t="shared" si="18"/>
        <v>10</v>
      </c>
      <c r="U212">
        <f>VLOOKUP(R212,RatingsTable,2,FALSE)+HFA-VLOOKUP(P212,RatingsTable,2,FALSE)</f>
        <v>-1.1763982362830621</v>
      </c>
      <c r="V212">
        <f t="shared" si="19"/>
        <v>124.91187753599112</v>
      </c>
    </row>
    <row r="213" spans="1:22" ht="15" x14ac:dyDescent="0.25">
      <c r="A213" s="1">
        <v>15</v>
      </c>
      <c r="B213" s="3" t="s">
        <v>59</v>
      </c>
      <c r="C213" s="4">
        <v>44912</v>
      </c>
      <c r="D213" s="3" t="s">
        <v>51</v>
      </c>
      <c r="E213" s="3" t="s">
        <v>13</v>
      </c>
      <c r="F213" s="3"/>
      <c r="G213" s="3" t="s">
        <v>33</v>
      </c>
      <c r="H213" s="3" t="s">
        <v>16</v>
      </c>
      <c r="I213" s="3">
        <v>32</v>
      </c>
      <c r="J213" s="3">
        <v>29</v>
      </c>
      <c r="K213" s="3">
        <v>446</v>
      </c>
      <c r="L213" s="3">
        <v>1</v>
      </c>
      <c r="M213" s="3">
        <v>405</v>
      </c>
      <c r="N213" s="3">
        <v>0</v>
      </c>
      <c r="P213" t="str">
        <f t="shared" si="20"/>
        <v>Miami Dolphins</v>
      </c>
      <c r="Q213">
        <f t="shared" si="21"/>
        <v>29</v>
      </c>
      <c r="R213" t="str">
        <f t="shared" si="22"/>
        <v>Buffalo Bills</v>
      </c>
      <c r="S213">
        <f t="shared" si="23"/>
        <v>32</v>
      </c>
      <c r="T213">
        <f t="shared" si="18"/>
        <v>3</v>
      </c>
      <c r="U213">
        <f>VLOOKUP(R213,RatingsTable,2,FALSE)+HFA-VLOOKUP(P213,RatingsTable,2,FALSE)</f>
        <v>9.272550007083991</v>
      </c>
      <c r="V213">
        <f t="shared" si="19"/>
        <v>39.344883591369374</v>
      </c>
    </row>
    <row r="214" spans="1:22" ht="15" x14ac:dyDescent="0.25">
      <c r="A214" s="1">
        <v>15</v>
      </c>
      <c r="B214" s="3" t="s">
        <v>17</v>
      </c>
      <c r="C214" s="4">
        <v>44913</v>
      </c>
      <c r="D214" s="3" t="s">
        <v>18</v>
      </c>
      <c r="E214" s="3" t="s">
        <v>19</v>
      </c>
      <c r="F214" s="3"/>
      <c r="G214" s="3" t="s">
        <v>20</v>
      </c>
      <c r="H214" s="3" t="s">
        <v>16</v>
      </c>
      <c r="I214" s="3">
        <v>21</v>
      </c>
      <c r="J214" s="3">
        <v>18</v>
      </c>
      <c r="K214" s="3">
        <v>348</v>
      </c>
      <c r="L214" s="3">
        <v>1</v>
      </c>
      <c r="M214" s="3">
        <v>320</v>
      </c>
      <c r="N214" s="3">
        <v>1</v>
      </c>
      <c r="P214" t="str">
        <f t="shared" si="20"/>
        <v>Atlanta Falcons</v>
      </c>
      <c r="Q214">
        <f t="shared" si="21"/>
        <v>18</v>
      </c>
      <c r="R214" t="str">
        <f t="shared" si="22"/>
        <v>New Orleans Saints</v>
      </c>
      <c r="S214">
        <f t="shared" si="23"/>
        <v>21</v>
      </c>
      <c r="T214">
        <f t="shared" si="18"/>
        <v>3</v>
      </c>
      <c r="U214">
        <f>VLOOKUP(R214,RatingsTable,2,FALSE)+HFA-VLOOKUP(P214,RatingsTable,2,FALSE)</f>
        <v>3.037749218942571</v>
      </c>
      <c r="V214">
        <f t="shared" si="19"/>
        <v>1.4250035307741607E-3</v>
      </c>
    </row>
    <row r="215" spans="1:22" ht="15" x14ac:dyDescent="0.25">
      <c r="A215" s="1">
        <v>15</v>
      </c>
      <c r="B215" s="3" t="s">
        <v>17</v>
      </c>
      <c r="C215" s="4">
        <v>44913</v>
      </c>
      <c r="D215" s="3" t="s">
        <v>18</v>
      </c>
      <c r="E215" s="3" t="s">
        <v>25</v>
      </c>
      <c r="F215" s="3" t="s">
        <v>14</v>
      </c>
      <c r="G215" s="3" t="s">
        <v>22</v>
      </c>
      <c r="H215" s="3" t="s">
        <v>16</v>
      </c>
      <c r="I215" s="3">
        <v>24</v>
      </c>
      <c r="J215" s="3">
        <v>16</v>
      </c>
      <c r="K215" s="3">
        <v>325</v>
      </c>
      <c r="L215" s="3">
        <v>0</v>
      </c>
      <c r="M215" s="3">
        <v>209</v>
      </c>
      <c r="N215" s="3">
        <v>0</v>
      </c>
      <c r="P215" t="str">
        <f t="shared" si="20"/>
        <v>Pittsburgh Steelers</v>
      </c>
      <c r="Q215">
        <f t="shared" si="21"/>
        <v>24</v>
      </c>
      <c r="R215" t="str">
        <f t="shared" si="22"/>
        <v>Carolina Panthers</v>
      </c>
      <c r="S215">
        <f t="shared" si="23"/>
        <v>16</v>
      </c>
      <c r="T215">
        <f t="shared" si="18"/>
        <v>-8</v>
      </c>
      <c r="U215">
        <f>VLOOKUP(R215,RatingsTable,2,FALSE)+HFA-VLOOKUP(P215,RatingsTable,2,FALSE)</f>
        <v>0.35980246116922809</v>
      </c>
      <c r="V215">
        <f t="shared" si="19"/>
        <v>69.886297189771071</v>
      </c>
    </row>
    <row r="216" spans="1:22" ht="15" x14ac:dyDescent="0.25">
      <c r="A216" s="1">
        <v>15</v>
      </c>
      <c r="B216" s="3" t="s">
        <v>17</v>
      </c>
      <c r="C216" s="4">
        <v>44913</v>
      </c>
      <c r="D216" s="3" t="s">
        <v>18</v>
      </c>
      <c r="E216" s="3" t="s">
        <v>29</v>
      </c>
      <c r="F216" s="3" t="s">
        <v>14</v>
      </c>
      <c r="G216" s="3" t="s">
        <v>23</v>
      </c>
      <c r="H216" s="3" t="s">
        <v>16</v>
      </c>
      <c r="I216" s="3">
        <v>25</v>
      </c>
      <c r="J216" s="3">
        <v>20</v>
      </c>
      <c r="K216" s="3">
        <v>421</v>
      </c>
      <c r="L216" s="3">
        <v>3</v>
      </c>
      <c r="M216" s="3">
        <v>248</v>
      </c>
      <c r="N216" s="3">
        <v>1</v>
      </c>
      <c r="P216" t="str">
        <f t="shared" si="20"/>
        <v>Philadelphia Eagles</v>
      </c>
      <c r="Q216">
        <f t="shared" si="21"/>
        <v>25</v>
      </c>
      <c r="R216" t="str">
        <f t="shared" si="22"/>
        <v>Chicago Bears</v>
      </c>
      <c r="S216">
        <f t="shared" si="23"/>
        <v>20</v>
      </c>
      <c r="T216">
        <f t="shared" si="18"/>
        <v>-5</v>
      </c>
      <c r="U216">
        <f>VLOOKUP(R216,RatingsTable,2,FALSE)+HFA-VLOOKUP(P216,RatingsTable,2,FALSE)</f>
        <v>-13.35405651194367</v>
      </c>
      <c r="V216">
        <f t="shared" si="19"/>
        <v>69.790260204748435</v>
      </c>
    </row>
    <row r="217" spans="1:22" ht="15" x14ac:dyDescent="0.25">
      <c r="A217" s="1">
        <v>15</v>
      </c>
      <c r="B217" s="3" t="s">
        <v>17</v>
      </c>
      <c r="C217" s="4">
        <v>44913</v>
      </c>
      <c r="D217" s="3" t="s">
        <v>18</v>
      </c>
      <c r="E217" s="3" t="s">
        <v>32</v>
      </c>
      <c r="F217" s="3"/>
      <c r="G217" s="3" t="s">
        <v>47</v>
      </c>
      <c r="H217" s="3" t="s">
        <v>16</v>
      </c>
      <c r="I217" s="3">
        <v>40</v>
      </c>
      <c r="J217" s="3">
        <v>34</v>
      </c>
      <c r="K217" s="3">
        <v>503</v>
      </c>
      <c r="L217" s="3">
        <v>3</v>
      </c>
      <c r="M217" s="3">
        <v>397</v>
      </c>
      <c r="N217" s="3">
        <v>2</v>
      </c>
      <c r="P217" t="str">
        <f t="shared" si="20"/>
        <v>Dallas Cowboys</v>
      </c>
      <c r="Q217">
        <f t="shared" si="21"/>
        <v>34</v>
      </c>
      <c r="R217" t="str">
        <f t="shared" si="22"/>
        <v>Jacksonville Jaguars</v>
      </c>
      <c r="S217">
        <f t="shared" si="23"/>
        <v>40</v>
      </c>
      <c r="T217">
        <f t="shared" si="18"/>
        <v>6</v>
      </c>
      <c r="U217">
        <f>VLOOKUP(R217,RatingsTable,2,FALSE)+HFA-VLOOKUP(P217,RatingsTable,2,FALSE)</f>
        <v>-3.3210423743105975</v>
      </c>
      <c r="V217">
        <f t="shared" si="19"/>
        <v>86.881830943693728</v>
      </c>
    </row>
    <row r="218" spans="1:22" ht="15" x14ac:dyDescent="0.25">
      <c r="A218" s="1">
        <v>15</v>
      </c>
      <c r="B218" s="3" t="s">
        <v>17</v>
      </c>
      <c r="C218" s="4">
        <v>44913</v>
      </c>
      <c r="D218" s="3" t="s">
        <v>18</v>
      </c>
      <c r="E218" s="3" t="s">
        <v>30</v>
      </c>
      <c r="F218" s="3" t="s">
        <v>14</v>
      </c>
      <c r="G218" s="3" t="s">
        <v>36</v>
      </c>
      <c r="H218" s="3" t="s">
        <v>16</v>
      </c>
      <c r="I218" s="3">
        <v>20</v>
      </c>
      <c r="J218" s="3">
        <v>17</v>
      </c>
      <c r="K218" s="3">
        <v>359</v>
      </c>
      <c r="L218" s="3">
        <v>0</v>
      </c>
      <c r="M218" s="3">
        <v>337</v>
      </c>
      <c r="N218" s="3">
        <v>1</v>
      </c>
      <c r="P218" t="str">
        <f t="shared" si="20"/>
        <v>Detroit Lions</v>
      </c>
      <c r="Q218">
        <f t="shared" si="21"/>
        <v>20</v>
      </c>
      <c r="R218" t="str">
        <f t="shared" si="22"/>
        <v>New York Jets</v>
      </c>
      <c r="S218">
        <f t="shared" si="23"/>
        <v>17</v>
      </c>
      <c r="T218">
        <f t="shared" si="18"/>
        <v>-3</v>
      </c>
      <c r="U218">
        <f>VLOOKUP(R218,RatingsTable,2,FALSE)+HFA-VLOOKUP(P218,RatingsTable,2,FALSE)</f>
        <v>0.43886763676111462</v>
      </c>
      <c r="V218">
        <f t="shared" si="19"/>
        <v>11.825810623162972</v>
      </c>
    </row>
    <row r="219" spans="1:22" ht="15" x14ac:dyDescent="0.25">
      <c r="A219" s="1">
        <v>15</v>
      </c>
      <c r="B219" s="3" t="s">
        <v>17</v>
      </c>
      <c r="C219" s="4">
        <v>44913</v>
      </c>
      <c r="D219" s="3" t="s">
        <v>18</v>
      </c>
      <c r="E219" s="3" t="s">
        <v>38</v>
      </c>
      <c r="F219" s="3" t="s">
        <v>14</v>
      </c>
      <c r="G219" s="3" t="s">
        <v>27</v>
      </c>
      <c r="H219" s="3" t="s">
        <v>16</v>
      </c>
      <c r="I219" s="3">
        <v>30</v>
      </c>
      <c r="J219" s="3">
        <v>24</v>
      </c>
      <c r="K219" s="3">
        <v>502</v>
      </c>
      <c r="L219" s="3">
        <v>2</v>
      </c>
      <c r="M219" s="3">
        <v>219</v>
      </c>
      <c r="N219" s="3">
        <v>1</v>
      </c>
      <c r="P219" t="str">
        <f t="shared" si="20"/>
        <v>Kansas City Chiefs</v>
      </c>
      <c r="Q219">
        <f t="shared" si="21"/>
        <v>30</v>
      </c>
      <c r="R219" t="str">
        <f t="shared" si="22"/>
        <v>Houston Texans</v>
      </c>
      <c r="S219">
        <f t="shared" si="23"/>
        <v>24</v>
      </c>
      <c r="T219">
        <f t="shared" si="18"/>
        <v>-6</v>
      </c>
      <c r="U219">
        <f>VLOOKUP(R219,RatingsTable,2,FALSE)+HFA-VLOOKUP(P219,RatingsTable,2,FALSE)</f>
        <v>-12.520899306721009</v>
      </c>
      <c r="V219">
        <f t="shared" si="19"/>
        <v>42.52212776839454</v>
      </c>
    </row>
    <row r="220" spans="1:22" ht="15" x14ac:dyDescent="0.25">
      <c r="A220" s="1">
        <v>15</v>
      </c>
      <c r="B220" s="3" t="s">
        <v>17</v>
      </c>
      <c r="C220" s="4">
        <v>44913</v>
      </c>
      <c r="D220" s="3" t="s">
        <v>52</v>
      </c>
      <c r="E220" s="3" t="s">
        <v>50</v>
      </c>
      <c r="F220" s="3"/>
      <c r="G220" s="3" t="s">
        <v>39</v>
      </c>
      <c r="H220" s="3" t="s">
        <v>16</v>
      </c>
      <c r="I220" s="3">
        <v>24</v>
      </c>
      <c r="J220" s="3">
        <v>15</v>
      </c>
      <c r="K220" s="3">
        <v>324</v>
      </c>
      <c r="L220" s="3">
        <v>2</v>
      </c>
      <c r="M220" s="3">
        <v>240</v>
      </c>
      <c r="N220" s="3">
        <v>3</v>
      </c>
      <c r="P220" t="str">
        <f t="shared" si="20"/>
        <v>Arizona Cardinals</v>
      </c>
      <c r="Q220">
        <f t="shared" si="21"/>
        <v>15</v>
      </c>
      <c r="R220" t="str">
        <f t="shared" si="22"/>
        <v>Denver Broncos</v>
      </c>
      <c r="S220">
        <f t="shared" si="23"/>
        <v>24</v>
      </c>
      <c r="T220">
        <f t="shared" si="18"/>
        <v>9</v>
      </c>
      <c r="U220">
        <f>VLOOKUP(R220,RatingsTable,2,FALSE)+HFA-VLOOKUP(P220,RatingsTable,2,FALSE)</f>
        <v>3.3291987704073835</v>
      </c>
      <c r="V220">
        <f t="shared" si="19"/>
        <v>32.157986585549125</v>
      </c>
    </row>
    <row r="221" spans="1:22" ht="15" x14ac:dyDescent="0.25">
      <c r="A221" s="1">
        <v>15</v>
      </c>
      <c r="B221" s="3" t="s">
        <v>17</v>
      </c>
      <c r="C221" s="4">
        <v>44913</v>
      </c>
      <c r="D221" s="3" t="s">
        <v>37</v>
      </c>
      <c r="E221" s="3" t="s">
        <v>26</v>
      </c>
      <c r="F221" s="3" t="s">
        <v>14</v>
      </c>
      <c r="G221" s="3" t="s">
        <v>46</v>
      </c>
      <c r="H221" s="3" t="s">
        <v>16</v>
      </c>
      <c r="I221" s="3">
        <v>34</v>
      </c>
      <c r="J221" s="3">
        <v>23</v>
      </c>
      <c r="K221" s="3">
        <v>237</v>
      </c>
      <c r="L221" s="3">
        <v>1</v>
      </c>
      <c r="M221" s="3">
        <v>396</v>
      </c>
      <c r="N221" s="3">
        <v>4</v>
      </c>
      <c r="P221" t="str">
        <f t="shared" si="20"/>
        <v>Cincinnati Bengals</v>
      </c>
      <c r="Q221">
        <f t="shared" si="21"/>
        <v>34</v>
      </c>
      <c r="R221" t="str">
        <f t="shared" si="22"/>
        <v>Tampa Bay Buccaneers</v>
      </c>
      <c r="S221">
        <f t="shared" si="23"/>
        <v>23</v>
      </c>
      <c r="T221">
        <f t="shared" si="18"/>
        <v>-11</v>
      </c>
      <c r="U221">
        <f>VLOOKUP(R221,RatingsTable,2,FALSE)+HFA-VLOOKUP(P221,RatingsTable,2,FALSE)</f>
        <v>-8.8232130173465446</v>
      </c>
      <c r="V221">
        <f t="shared" si="19"/>
        <v>4.738401567849535</v>
      </c>
    </row>
    <row r="222" spans="1:22" ht="15" x14ac:dyDescent="0.25">
      <c r="A222" s="1">
        <v>15</v>
      </c>
      <c r="B222" s="3" t="s">
        <v>17</v>
      </c>
      <c r="C222" s="4">
        <v>44913</v>
      </c>
      <c r="D222" s="3" t="s">
        <v>37</v>
      </c>
      <c r="E222" s="3" t="s">
        <v>44</v>
      </c>
      <c r="F222" s="3"/>
      <c r="G222" s="3" t="s">
        <v>43</v>
      </c>
      <c r="H222" s="3" t="s">
        <v>16</v>
      </c>
      <c r="I222" s="3">
        <v>17</v>
      </c>
      <c r="J222" s="3">
        <v>14</v>
      </c>
      <c r="K222" s="3">
        <v>365</v>
      </c>
      <c r="L222" s="3">
        <v>2</v>
      </c>
      <c r="M222" s="3">
        <v>284</v>
      </c>
      <c r="N222" s="3">
        <v>1</v>
      </c>
      <c r="P222" t="str">
        <f t="shared" si="20"/>
        <v>Tennessee Titans</v>
      </c>
      <c r="Q222">
        <f t="shared" si="21"/>
        <v>14</v>
      </c>
      <c r="R222" t="str">
        <f t="shared" si="22"/>
        <v>Los Angeles Chargers</v>
      </c>
      <c r="S222">
        <f t="shared" si="23"/>
        <v>17</v>
      </c>
      <c r="T222">
        <f t="shared" si="18"/>
        <v>3</v>
      </c>
      <c r="U222">
        <f>VLOOKUP(R222,RatingsTable,2,FALSE)+HFA-VLOOKUP(P222,RatingsTable,2,FALSE)</f>
        <v>4.6429896815302545</v>
      </c>
      <c r="V222">
        <f t="shared" si="19"/>
        <v>2.6994150936148871</v>
      </c>
    </row>
    <row r="223" spans="1:22" ht="15" x14ac:dyDescent="0.25">
      <c r="A223" s="1">
        <v>15</v>
      </c>
      <c r="B223" s="3" t="s">
        <v>17</v>
      </c>
      <c r="C223" s="4">
        <v>44913</v>
      </c>
      <c r="D223" s="3" t="s">
        <v>51</v>
      </c>
      <c r="E223" s="3" t="s">
        <v>42</v>
      </c>
      <c r="F223" s="3" t="s">
        <v>14</v>
      </c>
      <c r="G223" s="3" t="s">
        <v>31</v>
      </c>
      <c r="H223" s="3" t="s">
        <v>16</v>
      </c>
      <c r="I223" s="3">
        <v>20</v>
      </c>
      <c r="J223" s="3">
        <v>12</v>
      </c>
      <c r="K223" s="3">
        <v>288</v>
      </c>
      <c r="L223" s="3">
        <v>0</v>
      </c>
      <c r="M223" s="3">
        <v>387</v>
      </c>
      <c r="N223" s="3">
        <v>2</v>
      </c>
      <c r="P223" t="str">
        <f t="shared" si="20"/>
        <v>New York Giants</v>
      </c>
      <c r="Q223">
        <f t="shared" si="21"/>
        <v>20</v>
      </c>
      <c r="R223" t="str">
        <f t="shared" si="22"/>
        <v>Washington Commanders</v>
      </c>
      <c r="S223">
        <f t="shared" si="23"/>
        <v>12</v>
      </c>
      <c r="T223">
        <f t="shared" si="18"/>
        <v>-8</v>
      </c>
      <c r="U223">
        <f>VLOOKUP(R223,RatingsTable,2,FALSE)+HFA-VLOOKUP(P223,RatingsTable,2,FALSE)</f>
        <v>1.999417789177552</v>
      </c>
      <c r="V223">
        <f t="shared" si="19"/>
        <v>99.9883561225205</v>
      </c>
    </row>
    <row r="224" spans="1:22" ht="15" x14ac:dyDescent="0.25">
      <c r="A224" s="1">
        <v>15</v>
      </c>
      <c r="B224" s="3" t="s">
        <v>17</v>
      </c>
      <c r="C224" s="4">
        <v>44913</v>
      </c>
      <c r="D224" s="3" t="s">
        <v>12</v>
      </c>
      <c r="E224" s="3" t="s">
        <v>45</v>
      </c>
      <c r="F224" s="3"/>
      <c r="G224" s="3" t="s">
        <v>34</v>
      </c>
      <c r="H224" s="3" t="s">
        <v>16</v>
      </c>
      <c r="I224" s="3">
        <v>30</v>
      </c>
      <c r="J224" s="3">
        <v>24</v>
      </c>
      <c r="K224" s="3">
        <v>308</v>
      </c>
      <c r="L224" s="3">
        <v>1</v>
      </c>
      <c r="M224" s="3">
        <v>318</v>
      </c>
      <c r="N224" s="3">
        <v>1</v>
      </c>
      <c r="P224" t="str">
        <f t="shared" si="20"/>
        <v>New England Patriots</v>
      </c>
      <c r="Q224">
        <f t="shared" si="21"/>
        <v>24</v>
      </c>
      <c r="R224" t="str">
        <f t="shared" si="22"/>
        <v>Las Vegas Raiders</v>
      </c>
      <c r="S224">
        <f t="shared" si="23"/>
        <v>30</v>
      </c>
      <c r="T224">
        <f t="shared" si="18"/>
        <v>6</v>
      </c>
      <c r="U224">
        <f>VLOOKUP(R224,RatingsTable,2,FALSE)+HFA-VLOOKUP(P224,RatingsTable,2,FALSE)</f>
        <v>-2.4753668103594024</v>
      </c>
      <c r="V224">
        <f t="shared" si="19"/>
        <v>71.831842570141703</v>
      </c>
    </row>
    <row r="225" spans="1:22" ht="15" x14ac:dyDescent="0.25">
      <c r="A225" s="1">
        <v>15</v>
      </c>
      <c r="B225" s="3" t="s">
        <v>48</v>
      </c>
      <c r="C225" s="4">
        <v>44914</v>
      </c>
      <c r="D225" s="3" t="s">
        <v>51</v>
      </c>
      <c r="E225" s="3" t="s">
        <v>41</v>
      </c>
      <c r="F225" s="3"/>
      <c r="G225" s="3" t="s">
        <v>15</v>
      </c>
      <c r="H225" s="3" t="s">
        <v>16</v>
      </c>
      <c r="I225" s="3">
        <v>24</v>
      </c>
      <c r="J225" s="3">
        <v>12</v>
      </c>
      <c r="K225" s="3">
        <v>345</v>
      </c>
      <c r="L225" s="3">
        <v>2</v>
      </c>
      <c r="M225" s="3">
        <v>156</v>
      </c>
      <c r="N225" s="3">
        <v>1</v>
      </c>
      <c r="P225" t="str">
        <f t="shared" si="20"/>
        <v>Los Angeles Rams</v>
      </c>
      <c r="Q225">
        <f t="shared" si="21"/>
        <v>12</v>
      </c>
      <c r="R225" t="str">
        <f t="shared" si="22"/>
        <v>Green Bay Packers</v>
      </c>
      <c r="S225">
        <f t="shared" si="23"/>
        <v>24</v>
      </c>
      <c r="T225">
        <f t="shared" si="18"/>
        <v>12</v>
      </c>
      <c r="U225">
        <f>VLOOKUP(R225,RatingsTable,2,FALSE)+HFA-VLOOKUP(P225,RatingsTable,2,FALSE)</f>
        <v>6.6814980679867988</v>
      </c>
      <c r="V225">
        <f t="shared" si="19"/>
        <v>28.286462800828154</v>
      </c>
    </row>
    <row r="226" spans="1:22" ht="15" x14ac:dyDescent="0.25">
      <c r="A226" s="1">
        <v>16</v>
      </c>
      <c r="B226" s="3" t="s">
        <v>11</v>
      </c>
      <c r="C226" s="4">
        <v>44917</v>
      </c>
      <c r="D226" s="3" t="s">
        <v>51</v>
      </c>
      <c r="E226" s="3" t="s">
        <v>32</v>
      </c>
      <c r="F226" s="3" t="s">
        <v>14</v>
      </c>
      <c r="G226" s="3" t="s">
        <v>36</v>
      </c>
      <c r="H226" s="3" t="s">
        <v>16</v>
      </c>
      <c r="I226" s="3">
        <v>19</v>
      </c>
      <c r="J226" s="3">
        <v>3</v>
      </c>
      <c r="K226" s="3">
        <v>365</v>
      </c>
      <c r="L226" s="3">
        <v>1</v>
      </c>
      <c r="M226" s="3">
        <v>227</v>
      </c>
      <c r="N226" s="3">
        <v>2</v>
      </c>
      <c r="P226" t="str">
        <f t="shared" si="20"/>
        <v>Jacksonville Jaguars</v>
      </c>
      <c r="Q226">
        <f t="shared" si="21"/>
        <v>19</v>
      </c>
      <c r="R226" t="str">
        <f t="shared" si="22"/>
        <v>New York Jets</v>
      </c>
      <c r="S226">
        <f t="shared" si="23"/>
        <v>3</v>
      </c>
      <c r="T226">
        <f t="shared" si="18"/>
        <v>-16</v>
      </c>
      <c r="U226">
        <f>VLOOKUP(R226,RatingsTable,2,FALSE)+HFA-VLOOKUP(P226,RatingsTable,2,FALSE)</f>
        <v>0.86110057281055541</v>
      </c>
      <c r="V226">
        <f t="shared" si="19"/>
        <v>284.29671252643249</v>
      </c>
    </row>
    <row r="227" spans="1:22" ht="15" x14ac:dyDescent="0.25">
      <c r="A227" s="1">
        <v>16</v>
      </c>
      <c r="B227" s="3" t="s">
        <v>59</v>
      </c>
      <c r="C227" s="4">
        <v>44919</v>
      </c>
      <c r="D227" s="3" t="s">
        <v>18</v>
      </c>
      <c r="E227" s="3" t="s">
        <v>35</v>
      </c>
      <c r="F227" s="3"/>
      <c r="G227" s="3" t="s">
        <v>20</v>
      </c>
      <c r="H227" s="3" t="s">
        <v>16</v>
      </c>
      <c r="I227" s="3">
        <v>17</v>
      </c>
      <c r="J227" s="3">
        <v>9</v>
      </c>
      <c r="K227" s="3">
        <v>299</v>
      </c>
      <c r="L227" s="3">
        <v>0</v>
      </c>
      <c r="M227" s="3">
        <v>327</v>
      </c>
      <c r="N227" s="3">
        <v>1</v>
      </c>
      <c r="P227" t="str">
        <f t="shared" si="20"/>
        <v>Atlanta Falcons</v>
      </c>
      <c r="Q227">
        <f t="shared" si="21"/>
        <v>9</v>
      </c>
      <c r="R227" t="str">
        <f t="shared" si="22"/>
        <v>Baltimore Ravens</v>
      </c>
      <c r="S227">
        <f t="shared" si="23"/>
        <v>17</v>
      </c>
      <c r="T227">
        <f t="shared" si="18"/>
        <v>8</v>
      </c>
      <c r="U227">
        <f>VLOOKUP(R227,RatingsTable,2,FALSE)+HFA-VLOOKUP(P227,RatingsTable,2,FALSE)</f>
        <v>7.3499530221020883</v>
      </c>
      <c r="V227">
        <f t="shared" si="19"/>
        <v>0.42256107347420807</v>
      </c>
    </row>
    <row r="228" spans="1:22" ht="15" x14ac:dyDescent="0.25">
      <c r="A228" s="1">
        <v>16</v>
      </c>
      <c r="B228" s="3" t="s">
        <v>59</v>
      </c>
      <c r="C228" s="4">
        <v>44919</v>
      </c>
      <c r="D228" s="3" t="s">
        <v>18</v>
      </c>
      <c r="E228" s="3" t="s">
        <v>13</v>
      </c>
      <c r="F228" s="3" t="s">
        <v>14</v>
      </c>
      <c r="G228" s="3" t="s">
        <v>23</v>
      </c>
      <c r="H228" s="3" t="s">
        <v>16</v>
      </c>
      <c r="I228" s="3">
        <v>35</v>
      </c>
      <c r="J228" s="3">
        <v>13</v>
      </c>
      <c r="K228" s="3">
        <v>426</v>
      </c>
      <c r="L228" s="3">
        <v>3</v>
      </c>
      <c r="M228" s="3">
        <v>209</v>
      </c>
      <c r="N228" s="3">
        <v>2</v>
      </c>
      <c r="P228" t="str">
        <f t="shared" si="20"/>
        <v>Buffalo Bills</v>
      </c>
      <c r="Q228">
        <f t="shared" si="21"/>
        <v>35</v>
      </c>
      <c r="R228" t="str">
        <f t="shared" si="22"/>
        <v>Chicago Bears</v>
      </c>
      <c r="S228">
        <f t="shared" si="23"/>
        <v>13</v>
      </c>
      <c r="T228">
        <f t="shared" si="18"/>
        <v>-22</v>
      </c>
      <c r="U228">
        <f>VLOOKUP(R228,RatingsTable,2,FALSE)+HFA-VLOOKUP(P228,RatingsTable,2,FALSE)</f>
        <v>-13.685077821735405</v>
      </c>
      <c r="V228">
        <f t="shared" si="19"/>
        <v>69.137930830596446</v>
      </c>
    </row>
    <row r="229" spans="1:22" ht="15" x14ac:dyDescent="0.25">
      <c r="A229" s="1">
        <v>16</v>
      </c>
      <c r="B229" s="3" t="s">
        <v>59</v>
      </c>
      <c r="C229" s="4">
        <v>44919</v>
      </c>
      <c r="D229" s="3" t="s">
        <v>18</v>
      </c>
      <c r="E229" s="3" t="s">
        <v>22</v>
      </c>
      <c r="F229" s="3"/>
      <c r="G229" s="3" t="s">
        <v>30</v>
      </c>
      <c r="H229" s="3" t="s">
        <v>16</v>
      </c>
      <c r="I229" s="3">
        <v>37</v>
      </c>
      <c r="J229" s="3">
        <v>23</v>
      </c>
      <c r="K229" s="3">
        <v>570</v>
      </c>
      <c r="L229" s="3">
        <v>0</v>
      </c>
      <c r="M229" s="3">
        <v>381</v>
      </c>
      <c r="N229" s="3">
        <v>1</v>
      </c>
      <c r="P229" t="str">
        <f t="shared" si="20"/>
        <v>Detroit Lions</v>
      </c>
      <c r="Q229">
        <f t="shared" si="21"/>
        <v>23</v>
      </c>
      <c r="R229" t="str">
        <f t="shared" si="22"/>
        <v>Carolina Panthers</v>
      </c>
      <c r="S229">
        <f t="shared" si="23"/>
        <v>37</v>
      </c>
      <c r="T229">
        <f t="shared" si="18"/>
        <v>14</v>
      </c>
      <c r="U229">
        <f>VLOOKUP(R229,RatingsTable,2,FALSE)+HFA-VLOOKUP(P229,RatingsTable,2,FALSE)</f>
        <v>-2.4116979752177179</v>
      </c>
      <c r="V229">
        <f t="shared" si="19"/>
        <v>269.34383042976532</v>
      </c>
    </row>
    <row r="230" spans="1:22" ht="15" x14ac:dyDescent="0.25">
      <c r="A230" s="1">
        <v>16</v>
      </c>
      <c r="B230" s="3" t="s">
        <v>59</v>
      </c>
      <c r="C230" s="4">
        <v>44919</v>
      </c>
      <c r="D230" s="3" t="s">
        <v>18</v>
      </c>
      <c r="E230" s="3" t="s">
        <v>26</v>
      </c>
      <c r="F230" s="3" t="s">
        <v>14</v>
      </c>
      <c r="G230" s="3" t="s">
        <v>34</v>
      </c>
      <c r="H230" s="3" t="s">
        <v>16</v>
      </c>
      <c r="I230" s="3">
        <v>22</v>
      </c>
      <c r="J230" s="3">
        <v>18</v>
      </c>
      <c r="K230" s="3">
        <v>442</v>
      </c>
      <c r="L230" s="3">
        <v>3</v>
      </c>
      <c r="M230" s="3">
        <v>285</v>
      </c>
      <c r="N230" s="3">
        <v>1</v>
      </c>
      <c r="P230" t="str">
        <f t="shared" si="20"/>
        <v>Cincinnati Bengals</v>
      </c>
      <c r="Q230">
        <f t="shared" si="21"/>
        <v>22</v>
      </c>
      <c r="R230" t="str">
        <f t="shared" si="22"/>
        <v>New England Patriots</v>
      </c>
      <c r="S230">
        <f t="shared" si="23"/>
        <v>18</v>
      </c>
      <c r="T230">
        <f t="shared" si="18"/>
        <v>-4</v>
      </c>
      <c r="U230">
        <f>VLOOKUP(R230,RatingsTable,2,FALSE)+HFA-VLOOKUP(P230,RatingsTable,2,FALSE)</f>
        <v>-4.1658282543980629</v>
      </c>
      <c r="V230">
        <f t="shared" si="19"/>
        <v>2.7499009956708675E-2</v>
      </c>
    </row>
    <row r="231" spans="1:22" ht="15" x14ac:dyDescent="0.25">
      <c r="A231" s="1">
        <v>16</v>
      </c>
      <c r="B231" s="3" t="s">
        <v>59</v>
      </c>
      <c r="C231" s="4">
        <v>44919</v>
      </c>
      <c r="D231" s="3" t="s">
        <v>18</v>
      </c>
      <c r="E231" s="3" t="s">
        <v>19</v>
      </c>
      <c r="F231" s="3" t="s">
        <v>14</v>
      </c>
      <c r="G231" s="3" t="s">
        <v>21</v>
      </c>
      <c r="H231" s="3" t="s">
        <v>16</v>
      </c>
      <c r="I231" s="3">
        <v>17</v>
      </c>
      <c r="J231" s="3">
        <v>10</v>
      </c>
      <c r="K231" s="3">
        <v>244</v>
      </c>
      <c r="L231" s="3">
        <v>1</v>
      </c>
      <c r="M231" s="3">
        <v>249</v>
      </c>
      <c r="N231" s="3">
        <v>1</v>
      </c>
      <c r="P231" t="str">
        <f t="shared" si="20"/>
        <v>New Orleans Saints</v>
      </c>
      <c r="Q231">
        <f t="shared" si="21"/>
        <v>17</v>
      </c>
      <c r="R231" t="str">
        <f t="shared" si="22"/>
        <v>Cleveland Browns</v>
      </c>
      <c r="S231">
        <f t="shared" si="23"/>
        <v>10</v>
      </c>
      <c r="T231">
        <f t="shared" si="18"/>
        <v>-7</v>
      </c>
      <c r="U231">
        <f>VLOOKUP(R231,RatingsTable,2,FALSE)+HFA-VLOOKUP(P231,RatingsTable,2,FALSE)</f>
        <v>3.1358055668764555</v>
      </c>
      <c r="V231">
        <f t="shared" si="19"/>
        <v>102.73455448952376</v>
      </c>
    </row>
    <row r="232" spans="1:22" ht="15" x14ac:dyDescent="0.25">
      <c r="A232" s="1">
        <v>16</v>
      </c>
      <c r="B232" s="3" t="s">
        <v>59</v>
      </c>
      <c r="C232" s="4">
        <v>44919</v>
      </c>
      <c r="D232" s="3" t="s">
        <v>18</v>
      </c>
      <c r="E232" s="3" t="s">
        <v>27</v>
      </c>
      <c r="F232" s="3" t="s">
        <v>14</v>
      </c>
      <c r="G232" s="3" t="s">
        <v>43</v>
      </c>
      <c r="H232" s="3" t="s">
        <v>16</v>
      </c>
      <c r="I232" s="3">
        <v>19</v>
      </c>
      <c r="J232" s="3">
        <v>14</v>
      </c>
      <c r="K232" s="3">
        <v>285</v>
      </c>
      <c r="L232" s="3">
        <v>1</v>
      </c>
      <c r="M232" s="3">
        <v>272</v>
      </c>
      <c r="N232" s="3">
        <v>3</v>
      </c>
      <c r="P232" t="str">
        <f t="shared" si="20"/>
        <v>Houston Texans</v>
      </c>
      <c r="Q232">
        <f t="shared" si="21"/>
        <v>19</v>
      </c>
      <c r="R232" t="str">
        <f t="shared" si="22"/>
        <v>Tennessee Titans</v>
      </c>
      <c r="S232">
        <f t="shared" si="23"/>
        <v>14</v>
      </c>
      <c r="T232">
        <f t="shared" si="18"/>
        <v>-5</v>
      </c>
      <c r="U232">
        <f>VLOOKUP(R232,RatingsTable,2,FALSE)+HFA-VLOOKUP(P232,RatingsTable,2,FALSE)</f>
        <v>6.8718472022300681</v>
      </c>
      <c r="V232">
        <f t="shared" si="19"/>
        <v>140.94075599309789</v>
      </c>
    </row>
    <row r="233" spans="1:22" ht="15" x14ac:dyDescent="0.25">
      <c r="A233" s="1">
        <v>16</v>
      </c>
      <c r="B233" s="3" t="s">
        <v>59</v>
      </c>
      <c r="C233" s="4">
        <v>44919</v>
      </c>
      <c r="D233" s="3" t="s">
        <v>18</v>
      </c>
      <c r="E233" s="3" t="s">
        <v>38</v>
      </c>
      <c r="F233" s="3"/>
      <c r="G233" s="3" t="s">
        <v>49</v>
      </c>
      <c r="H233" s="3" t="s">
        <v>16</v>
      </c>
      <c r="I233" s="3">
        <v>24</v>
      </c>
      <c r="J233" s="3">
        <v>10</v>
      </c>
      <c r="K233" s="3">
        <v>297</v>
      </c>
      <c r="L233" s="3">
        <v>0</v>
      </c>
      <c r="M233" s="3">
        <v>333</v>
      </c>
      <c r="N233" s="3">
        <v>1</v>
      </c>
      <c r="P233" t="str">
        <f t="shared" si="20"/>
        <v>Seattle Seahawks</v>
      </c>
      <c r="Q233">
        <f t="shared" si="21"/>
        <v>10</v>
      </c>
      <c r="R233" t="str">
        <f t="shared" si="22"/>
        <v>Kansas City Chiefs</v>
      </c>
      <c r="S233">
        <f t="shared" si="23"/>
        <v>24</v>
      </c>
      <c r="T233">
        <f t="shared" si="18"/>
        <v>14</v>
      </c>
      <c r="U233">
        <f>VLOOKUP(R233,RatingsTable,2,FALSE)+HFA-VLOOKUP(P233,RatingsTable,2,FALSE)</f>
        <v>9.3808638288670227</v>
      </c>
      <c r="V233">
        <f t="shared" si="19"/>
        <v>21.336418967469022</v>
      </c>
    </row>
    <row r="234" spans="1:22" ht="15" x14ac:dyDescent="0.25">
      <c r="A234" s="1">
        <v>16</v>
      </c>
      <c r="B234" s="3" t="s">
        <v>59</v>
      </c>
      <c r="C234" s="4">
        <v>44919</v>
      </c>
      <c r="D234" s="3" t="s">
        <v>18</v>
      </c>
      <c r="E234" s="3" t="s">
        <v>40</v>
      </c>
      <c r="F234" s="3"/>
      <c r="G234" s="3" t="s">
        <v>42</v>
      </c>
      <c r="H234" s="3" t="s">
        <v>16</v>
      </c>
      <c r="I234" s="3">
        <v>27</v>
      </c>
      <c r="J234" s="3">
        <v>24</v>
      </c>
      <c r="K234" s="3">
        <v>353</v>
      </c>
      <c r="L234" s="3">
        <v>0</v>
      </c>
      <c r="M234" s="3">
        <v>445</v>
      </c>
      <c r="N234" s="3">
        <v>2</v>
      </c>
      <c r="P234" t="str">
        <f t="shared" si="20"/>
        <v>New York Giants</v>
      </c>
      <c r="Q234">
        <f t="shared" si="21"/>
        <v>24</v>
      </c>
      <c r="R234" t="str">
        <f t="shared" si="22"/>
        <v>Minnesota Vikings</v>
      </c>
      <c r="S234">
        <f t="shared" si="23"/>
        <v>27</v>
      </c>
      <c r="T234">
        <f t="shared" si="18"/>
        <v>3</v>
      </c>
      <c r="U234">
        <f>VLOOKUP(R234,RatingsTable,2,FALSE)+HFA-VLOOKUP(P234,RatingsTable,2,FALSE)</f>
        <v>2.0576438962234098</v>
      </c>
      <c r="V234">
        <f t="shared" si="19"/>
        <v>0.88803502632499565</v>
      </c>
    </row>
    <row r="235" spans="1:22" ht="15" x14ac:dyDescent="0.25">
      <c r="A235" s="1">
        <v>16</v>
      </c>
      <c r="B235" s="3" t="s">
        <v>59</v>
      </c>
      <c r="C235" s="4">
        <v>44919</v>
      </c>
      <c r="D235" s="3" t="s">
        <v>52</v>
      </c>
      <c r="E235" s="3" t="s">
        <v>24</v>
      </c>
      <c r="F235" s="3"/>
      <c r="G235" s="3" t="s">
        <v>31</v>
      </c>
      <c r="H235" s="3" t="s">
        <v>16</v>
      </c>
      <c r="I235" s="3">
        <v>37</v>
      </c>
      <c r="J235" s="3">
        <v>20</v>
      </c>
      <c r="K235" s="3">
        <v>371</v>
      </c>
      <c r="L235" s="3">
        <v>1</v>
      </c>
      <c r="M235" s="3">
        <v>349</v>
      </c>
      <c r="N235" s="3">
        <v>2</v>
      </c>
      <c r="P235" t="str">
        <f t="shared" si="20"/>
        <v>Washington Commanders</v>
      </c>
      <c r="Q235">
        <f t="shared" si="21"/>
        <v>20</v>
      </c>
      <c r="R235" t="str">
        <f t="shared" si="22"/>
        <v>San Francisco 49ers</v>
      </c>
      <c r="S235">
        <f t="shared" si="23"/>
        <v>37</v>
      </c>
      <c r="T235">
        <f t="shared" si="18"/>
        <v>17</v>
      </c>
      <c r="U235">
        <f>VLOOKUP(R235,RatingsTable,2,FALSE)+HFA-VLOOKUP(P235,RatingsTable,2,FALSE)</f>
        <v>9.9544693081729001</v>
      </c>
      <c r="V235">
        <f t="shared" si="19"/>
        <v>49.639502729477655</v>
      </c>
    </row>
    <row r="236" spans="1:22" ht="15" x14ac:dyDescent="0.25">
      <c r="A236" s="1">
        <v>16</v>
      </c>
      <c r="B236" s="3" t="s">
        <v>59</v>
      </c>
      <c r="C236" s="4">
        <v>44919</v>
      </c>
      <c r="D236" s="3" t="s">
        <v>37</v>
      </c>
      <c r="E236" s="3" t="s">
        <v>47</v>
      </c>
      <c r="F236" s="3"/>
      <c r="G236" s="3" t="s">
        <v>29</v>
      </c>
      <c r="H236" s="3" t="s">
        <v>16</v>
      </c>
      <c r="I236" s="3">
        <v>40</v>
      </c>
      <c r="J236" s="3">
        <v>34</v>
      </c>
      <c r="K236" s="3">
        <v>419</v>
      </c>
      <c r="L236" s="3">
        <v>1</v>
      </c>
      <c r="M236" s="3">
        <v>442</v>
      </c>
      <c r="N236" s="3">
        <v>4</v>
      </c>
      <c r="P236" t="str">
        <f t="shared" si="20"/>
        <v>Philadelphia Eagles</v>
      </c>
      <c r="Q236">
        <f t="shared" si="21"/>
        <v>34</v>
      </c>
      <c r="R236" t="str">
        <f t="shared" si="22"/>
        <v>Dallas Cowboys</v>
      </c>
      <c r="S236">
        <f t="shared" si="23"/>
        <v>40</v>
      </c>
      <c r="T236">
        <f t="shared" si="18"/>
        <v>6</v>
      </c>
      <c r="U236">
        <f>VLOOKUP(R236,RatingsTable,2,FALSE)+HFA-VLOOKUP(P236,RatingsTable,2,FALSE)</f>
        <v>0.19936096088168398</v>
      </c>
      <c r="V236">
        <f t="shared" si="19"/>
        <v>33.647413262143459</v>
      </c>
    </row>
    <row r="237" spans="1:22" ht="15" x14ac:dyDescent="0.25">
      <c r="A237" s="1">
        <v>16</v>
      </c>
      <c r="B237" s="3" t="s">
        <v>59</v>
      </c>
      <c r="C237" s="4">
        <v>44919</v>
      </c>
      <c r="D237" s="3" t="s">
        <v>51</v>
      </c>
      <c r="E237" s="3" t="s">
        <v>25</v>
      </c>
      <c r="F237" s="3"/>
      <c r="G237" s="3" t="s">
        <v>45</v>
      </c>
      <c r="H237" s="3" t="s">
        <v>16</v>
      </c>
      <c r="I237" s="3">
        <v>13</v>
      </c>
      <c r="J237" s="3">
        <v>10</v>
      </c>
      <c r="K237" s="3">
        <v>350</v>
      </c>
      <c r="L237" s="3">
        <v>1</v>
      </c>
      <c r="M237" s="3">
        <v>201</v>
      </c>
      <c r="N237" s="3">
        <v>3</v>
      </c>
      <c r="P237" t="str">
        <f t="shared" si="20"/>
        <v>Las Vegas Raiders</v>
      </c>
      <c r="Q237">
        <f t="shared" si="21"/>
        <v>10</v>
      </c>
      <c r="R237" t="str">
        <f t="shared" si="22"/>
        <v>Pittsburgh Steelers</v>
      </c>
      <c r="S237">
        <f t="shared" si="23"/>
        <v>13</v>
      </c>
      <c r="T237">
        <f t="shared" si="18"/>
        <v>3</v>
      </c>
      <c r="U237">
        <f>VLOOKUP(R237,RatingsTable,2,FALSE)+HFA-VLOOKUP(P237,RatingsTable,2,FALSE)</f>
        <v>4.0592207915979808</v>
      </c>
      <c r="V237">
        <f t="shared" si="19"/>
        <v>1.121948685353453</v>
      </c>
    </row>
    <row r="238" spans="1:22" ht="15" x14ac:dyDescent="0.25">
      <c r="A238" s="1">
        <v>16</v>
      </c>
      <c r="B238" s="3" t="s">
        <v>17</v>
      </c>
      <c r="C238" s="4">
        <v>44920</v>
      </c>
      <c r="D238" s="3" t="s">
        <v>18</v>
      </c>
      <c r="E238" s="3" t="s">
        <v>41</v>
      </c>
      <c r="F238" s="3" t="s">
        <v>14</v>
      </c>
      <c r="G238" s="3" t="s">
        <v>33</v>
      </c>
      <c r="H238" s="3" t="s">
        <v>16</v>
      </c>
      <c r="I238" s="3">
        <v>26</v>
      </c>
      <c r="J238" s="3">
        <v>20</v>
      </c>
      <c r="K238" s="3">
        <v>301</v>
      </c>
      <c r="L238" s="3">
        <v>1</v>
      </c>
      <c r="M238" s="3">
        <v>376</v>
      </c>
      <c r="N238" s="3">
        <v>4</v>
      </c>
      <c r="P238" t="str">
        <f t="shared" si="20"/>
        <v>Green Bay Packers</v>
      </c>
      <c r="Q238">
        <f t="shared" si="21"/>
        <v>26</v>
      </c>
      <c r="R238" t="str">
        <f t="shared" si="22"/>
        <v>Miami Dolphins</v>
      </c>
      <c r="S238">
        <f t="shared" si="23"/>
        <v>20</v>
      </c>
      <c r="T238">
        <f t="shared" si="18"/>
        <v>-6</v>
      </c>
      <c r="U238">
        <f>VLOOKUP(R238,RatingsTable,2,FALSE)+HFA-VLOOKUP(P238,RatingsTable,2,FALSE)</f>
        <v>3.7341802071517862</v>
      </c>
      <c r="V238">
        <f t="shared" si="19"/>
        <v>94.754264305305583</v>
      </c>
    </row>
    <row r="239" spans="1:22" ht="15" x14ac:dyDescent="0.25">
      <c r="A239" s="1">
        <v>16</v>
      </c>
      <c r="B239" s="3" t="s">
        <v>17</v>
      </c>
      <c r="C239" s="4">
        <v>44920</v>
      </c>
      <c r="D239" s="3" t="s">
        <v>57</v>
      </c>
      <c r="E239" s="3" t="s">
        <v>15</v>
      </c>
      <c r="F239" s="3"/>
      <c r="G239" s="3" t="s">
        <v>50</v>
      </c>
      <c r="H239" s="3" t="s">
        <v>16</v>
      </c>
      <c r="I239" s="3">
        <v>51</v>
      </c>
      <c r="J239" s="3">
        <v>14</v>
      </c>
      <c r="K239" s="3">
        <v>388</v>
      </c>
      <c r="L239" s="3">
        <v>0</v>
      </c>
      <c r="M239" s="3">
        <v>323</v>
      </c>
      <c r="N239" s="3">
        <v>4</v>
      </c>
      <c r="P239" t="str">
        <f t="shared" si="20"/>
        <v>Denver Broncos</v>
      </c>
      <c r="Q239">
        <f t="shared" si="21"/>
        <v>14</v>
      </c>
      <c r="R239" t="str">
        <f t="shared" si="22"/>
        <v>Los Angeles Rams</v>
      </c>
      <c r="S239">
        <f t="shared" si="23"/>
        <v>51</v>
      </c>
      <c r="T239">
        <f t="shared" si="18"/>
        <v>37</v>
      </c>
      <c r="U239">
        <f>VLOOKUP(R239,RatingsTable,2,FALSE)+HFA-VLOOKUP(P239,RatingsTable,2,FALSE)</f>
        <v>2.681058096288528</v>
      </c>
      <c r="V239">
        <f t="shared" si="19"/>
        <v>1177.789773390323</v>
      </c>
    </row>
    <row r="240" spans="1:22" ht="15" x14ac:dyDescent="0.25">
      <c r="A240" s="1">
        <v>16</v>
      </c>
      <c r="B240" s="3" t="s">
        <v>17</v>
      </c>
      <c r="C240" s="4">
        <v>44920</v>
      </c>
      <c r="D240" s="3" t="s">
        <v>12</v>
      </c>
      <c r="E240" s="3" t="s">
        <v>46</v>
      </c>
      <c r="F240" s="3" t="s">
        <v>14</v>
      </c>
      <c r="G240" s="3" t="s">
        <v>39</v>
      </c>
      <c r="H240" s="3" t="s">
        <v>16</v>
      </c>
      <c r="I240" s="3">
        <v>19</v>
      </c>
      <c r="J240" s="3">
        <v>16</v>
      </c>
      <c r="K240" s="3">
        <v>396</v>
      </c>
      <c r="L240" s="3">
        <v>2</v>
      </c>
      <c r="M240" s="3">
        <v>325</v>
      </c>
      <c r="N240" s="3">
        <v>3</v>
      </c>
      <c r="P240" t="str">
        <f t="shared" si="20"/>
        <v>Tampa Bay Buccaneers</v>
      </c>
      <c r="Q240">
        <f t="shared" si="21"/>
        <v>19</v>
      </c>
      <c r="R240" t="str">
        <f t="shared" si="22"/>
        <v>Arizona Cardinals</v>
      </c>
      <c r="S240">
        <f t="shared" si="23"/>
        <v>16</v>
      </c>
      <c r="T240">
        <f t="shared" si="18"/>
        <v>-3</v>
      </c>
      <c r="U240">
        <f>VLOOKUP(R240,RatingsTable,2,FALSE)+HFA-VLOOKUP(P240,RatingsTable,2,FALSE)</f>
        <v>-1.5121747954095186</v>
      </c>
      <c r="V240">
        <f t="shared" si="19"/>
        <v>2.2136238394147076</v>
      </c>
    </row>
    <row r="241" spans="1:22" ht="15" x14ac:dyDescent="0.25">
      <c r="A241" s="1">
        <v>16</v>
      </c>
      <c r="B241" s="3" t="s">
        <v>48</v>
      </c>
      <c r="C241" s="4">
        <v>44921</v>
      </c>
      <c r="D241" s="3" t="s">
        <v>51</v>
      </c>
      <c r="E241" s="3" t="s">
        <v>44</v>
      </c>
      <c r="F241" s="3" t="s">
        <v>14</v>
      </c>
      <c r="G241" s="3" t="s">
        <v>28</v>
      </c>
      <c r="H241" s="3" t="s">
        <v>16</v>
      </c>
      <c r="I241" s="3">
        <v>20</v>
      </c>
      <c r="J241" s="3">
        <v>3</v>
      </c>
      <c r="K241" s="3">
        <v>314</v>
      </c>
      <c r="L241" s="3">
        <v>2</v>
      </c>
      <c r="M241" s="3">
        <v>173</v>
      </c>
      <c r="N241" s="3">
        <v>3</v>
      </c>
      <c r="P241" t="str">
        <f t="shared" si="20"/>
        <v>Los Angeles Chargers</v>
      </c>
      <c r="Q241">
        <f t="shared" si="21"/>
        <v>20</v>
      </c>
      <c r="R241" t="str">
        <f t="shared" si="22"/>
        <v>Indianapolis Colts</v>
      </c>
      <c r="S241">
        <f t="shared" si="23"/>
        <v>3</v>
      </c>
      <c r="T241">
        <f t="shared" si="18"/>
        <v>-17</v>
      </c>
      <c r="U241">
        <f>VLOOKUP(R241,RatingsTable,2,FALSE)+HFA-VLOOKUP(P241,RatingsTable,2,FALSE)</f>
        <v>-5.5431174574443753</v>
      </c>
      <c r="V241">
        <f t="shared" si="19"/>
        <v>131.26015759391586</v>
      </c>
    </row>
    <row r="242" spans="1:22" ht="15" x14ac:dyDescent="0.25">
      <c r="A242" s="1">
        <v>17</v>
      </c>
      <c r="B242" s="3" t="s">
        <v>11</v>
      </c>
      <c r="C242" s="4">
        <v>44924</v>
      </c>
      <c r="D242" s="3" t="s">
        <v>51</v>
      </c>
      <c r="E242" s="3" t="s">
        <v>47</v>
      </c>
      <c r="F242" s="3" t="s">
        <v>14</v>
      </c>
      <c r="G242" s="3" t="s">
        <v>43</v>
      </c>
      <c r="H242" s="3" t="s">
        <v>16</v>
      </c>
      <c r="I242" s="3">
        <v>27</v>
      </c>
      <c r="J242" s="3">
        <v>13</v>
      </c>
      <c r="K242" s="3">
        <v>361</v>
      </c>
      <c r="L242" s="3">
        <v>3</v>
      </c>
      <c r="M242" s="3">
        <v>317</v>
      </c>
      <c r="N242" s="3">
        <v>2</v>
      </c>
      <c r="P242" t="str">
        <f t="shared" si="20"/>
        <v>Dallas Cowboys</v>
      </c>
      <c r="Q242">
        <f t="shared" si="21"/>
        <v>27</v>
      </c>
      <c r="R242" t="str">
        <f t="shared" si="22"/>
        <v>Tennessee Titans</v>
      </c>
      <c r="S242">
        <f t="shared" si="23"/>
        <v>13</v>
      </c>
      <c r="T242">
        <f t="shared" si="18"/>
        <v>-14</v>
      </c>
      <c r="U242">
        <f>VLOOKUP(R242,RatingsTable,2,FALSE)+HFA-VLOOKUP(P242,RatingsTable,2,FALSE)</f>
        <v>-8.5095792304523137</v>
      </c>
      <c r="V242">
        <f t="shared" si="19"/>
        <v>30.144720226680608</v>
      </c>
    </row>
    <row r="243" spans="1:22" ht="15" x14ac:dyDescent="0.25">
      <c r="A243" s="1">
        <v>17</v>
      </c>
      <c r="B243" s="3" t="s">
        <v>17</v>
      </c>
      <c r="C243" s="4">
        <v>44927</v>
      </c>
      <c r="D243" s="3" t="s">
        <v>18</v>
      </c>
      <c r="E243" s="3" t="s">
        <v>20</v>
      </c>
      <c r="F243" s="3"/>
      <c r="G243" s="3" t="s">
        <v>39</v>
      </c>
      <c r="H243" s="3" t="s">
        <v>16</v>
      </c>
      <c r="I243" s="3">
        <v>20</v>
      </c>
      <c r="J243" s="3">
        <v>19</v>
      </c>
      <c r="K243" s="3">
        <v>298</v>
      </c>
      <c r="L243" s="3">
        <v>1</v>
      </c>
      <c r="M243" s="3">
        <v>339</v>
      </c>
      <c r="N243" s="3">
        <v>0</v>
      </c>
      <c r="P243" t="str">
        <f t="shared" si="20"/>
        <v>Arizona Cardinals</v>
      </c>
      <c r="Q243">
        <f t="shared" si="21"/>
        <v>19</v>
      </c>
      <c r="R243" t="str">
        <f t="shared" si="22"/>
        <v>Atlanta Falcons</v>
      </c>
      <c r="S243">
        <f t="shared" si="23"/>
        <v>20</v>
      </c>
      <c r="T243">
        <f t="shared" si="18"/>
        <v>1</v>
      </c>
      <c r="U243">
        <f>VLOOKUP(R243,RatingsTable,2,FALSE)+HFA-VLOOKUP(P243,RatingsTable,2,FALSE)</f>
        <v>6.1694350989978606</v>
      </c>
      <c r="V243">
        <f t="shared" si="19"/>
        <v>26.72305924275102</v>
      </c>
    </row>
    <row r="244" spans="1:22" ht="15" x14ac:dyDescent="0.25">
      <c r="A244" s="1">
        <v>17</v>
      </c>
      <c r="B244" s="3" t="s">
        <v>17</v>
      </c>
      <c r="C244" s="4">
        <v>44927</v>
      </c>
      <c r="D244" s="3" t="s">
        <v>18</v>
      </c>
      <c r="E244" s="3" t="s">
        <v>46</v>
      </c>
      <c r="F244" s="3"/>
      <c r="G244" s="3" t="s">
        <v>22</v>
      </c>
      <c r="H244" s="3" t="s">
        <v>16</v>
      </c>
      <c r="I244" s="3">
        <v>30</v>
      </c>
      <c r="J244" s="3">
        <v>24</v>
      </c>
      <c r="K244" s="3">
        <v>478</v>
      </c>
      <c r="L244" s="3">
        <v>1</v>
      </c>
      <c r="M244" s="3">
        <v>400</v>
      </c>
      <c r="N244" s="3">
        <v>3</v>
      </c>
      <c r="P244" t="str">
        <f t="shared" si="20"/>
        <v>Carolina Panthers</v>
      </c>
      <c r="Q244">
        <f t="shared" si="21"/>
        <v>24</v>
      </c>
      <c r="R244" t="str">
        <f t="shared" si="22"/>
        <v>Tampa Bay Buccaneers</v>
      </c>
      <c r="S244">
        <f t="shared" si="23"/>
        <v>30</v>
      </c>
      <c r="T244">
        <f t="shared" si="18"/>
        <v>6</v>
      </c>
      <c r="U244">
        <f>VLOOKUP(R244,RatingsTable,2,FALSE)+HFA-VLOOKUP(P244,RatingsTable,2,FALSE)</f>
        <v>1.4943597184862143</v>
      </c>
      <c r="V244">
        <f t="shared" si="19"/>
        <v>20.300794346399631</v>
      </c>
    </row>
    <row r="245" spans="1:22" ht="15" x14ac:dyDescent="0.25">
      <c r="A245" s="1">
        <v>17</v>
      </c>
      <c r="B245" s="3" t="s">
        <v>17</v>
      </c>
      <c r="C245" s="4">
        <v>44927</v>
      </c>
      <c r="D245" s="3" t="s">
        <v>18</v>
      </c>
      <c r="E245" s="3" t="s">
        <v>30</v>
      </c>
      <c r="F245" s="3"/>
      <c r="G245" s="3" t="s">
        <v>23</v>
      </c>
      <c r="H245" s="3" t="s">
        <v>16</v>
      </c>
      <c r="I245" s="3">
        <v>41</v>
      </c>
      <c r="J245" s="3">
        <v>10</v>
      </c>
      <c r="K245" s="3">
        <v>504</v>
      </c>
      <c r="L245" s="3">
        <v>0</v>
      </c>
      <c r="M245" s="3">
        <v>230</v>
      </c>
      <c r="N245" s="3">
        <v>2</v>
      </c>
      <c r="P245" t="str">
        <f t="shared" si="20"/>
        <v>Chicago Bears</v>
      </c>
      <c r="Q245">
        <f t="shared" si="21"/>
        <v>10</v>
      </c>
      <c r="R245" t="str">
        <f t="shared" si="22"/>
        <v>Detroit Lions</v>
      </c>
      <c r="S245">
        <f t="shared" si="23"/>
        <v>41</v>
      </c>
      <c r="T245">
        <f t="shared" si="18"/>
        <v>31</v>
      </c>
      <c r="U245">
        <f>VLOOKUP(R245,RatingsTable,2,FALSE)+HFA-VLOOKUP(P245,RatingsTable,2,FALSE)</f>
        <v>10.654608034564196</v>
      </c>
      <c r="V245">
        <f t="shared" si="19"/>
        <v>413.9349742272197</v>
      </c>
    </row>
    <row r="246" spans="1:22" ht="15" x14ac:dyDescent="0.25">
      <c r="A246" s="1">
        <v>17</v>
      </c>
      <c r="B246" s="3" t="s">
        <v>17</v>
      </c>
      <c r="C246" s="4">
        <v>44927</v>
      </c>
      <c r="D246" s="3" t="s">
        <v>18</v>
      </c>
      <c r="E246" s="3" t="s">
        <v>21</v>
      </c>
      <c r="F246" s="3" t="s">
        <v>14</v>
      </c>
      <c r="G246" s="3" t="s">
        <v>31</v>
      </c>
      <c r="H246" s="3" t="s">
        <v>16</v>
      </c>
      <c r="I246" s="3">
        <v>24</v>
      </c>
      <c r="J246" s="3">
        <v>10</v>
      </c>
      <c r="K246" s="3">
        <v>301</v>
      </c>
      <c r="L246" s="3">
        <v>0</v>
      </c>
      <c r="M246" s="3">
        <v>260</v>
      </c>
      <c r="N246" s="3">
        <v>3</v>
      </c>
      <c r="P246" t="str">
        <f t="shared" si="20"/>
        <v>Cleveland Browns</v>
      </c>
      <c r="Q246">
        <f t="shared" si="21"/>
        <v>24</v>
      </c>
      <c r="R246" t="str">
        <f t="shared" si="22"/>
        <v>Washington Commanders</v>
      </c>
      <c r="S246">
        <f t="shared" si="23"/>
        <v>10</v>
      </c>
      <c r="T246">
        <f t="shared" si="18"/>
        <v>-14</v>
      </c>
      <c r="U246">
        <f>VLOOKUP(R246,RatingsTable,2,FALSE)+HFA-VLOOKUP(P246,RatingsTable,2,FALSE)</f>
        <v>1.4398595155164002</v>
      </c>
      <c r="V246">
        <f t="shared" si="19"/>
        <v>238.38926185888232</v>
      </c>
    </row>
    <row r="247" spans="1:22" ht="15" x14ac:dyDescent="0.25">
      <c r="A247" s="1">
        <v>17</v>
      </c>
      <c r="B247" s="3" t="s">
        <v>17</v>
      </c>
      <c r="C247" s="4">
        <v>44927</v>
      </c>
      <c r="D247" s="3" t="s">
        <v>18</v>
      </c>
      <c r="E247" s="3" t="s">
        <v>42</v>
      </c>
      <c r="F247" s="3"/>
      <c r="G247" s="3" t="s">
        <v>28</v>
      </c>
      <c r="H247" s="3" t="s">
        <v>16</v>
      </c>
      <c r="I247" s="3">
        <v>38</v>
      </c>
      <c r="J247" s="3">
        <v>10</v>
      </c>
      <c r="K247" s="3">
        <v>394</v>
      </c>
      <c r="L247" s="3">
        <v>1</v>
      </c>
      <c r="M247" s="3">
        <v>252</v>
      </c>
      <c r="N247" s="3">
        <v>1</v>
      </c>
      <c r="P247" t="str">
        <f t="shared" si="20"/>
        <v>Indianapolis Colts</v>
      </c>
      <c r="Q247">
        <f t="shared" si="21"/>
        <v>10</v>
      </c>
      <c r="R247" t="str">
        <f t="shared" si="22"/>
        <v>New York Giants</v>
      </c>
      <c r="S247">
        <f t="shared" si="23"/>
        <v>38</v>
      </c>
      <c r="T247">
        <f t="shared" si="18"/>
        <v>28</v>
      </c>
      <c r="U247">
        <f>VLOOKUP(R247,RatingsTable,2,FALSE)+HFA-VLOOKUP(P247,RatingsTable,2,FALSE)</f>
        <v>9.7932654342381138</v>
      </c>
      <c r="V247">
        <f t="shared" si="19"/>
        <v>331.48518354810858</v>
      </c>
    </row>
    <row r="248" spans="1:22" ht="15" x14ac:dyDescent="0.25">
      <c r="A248" s="1">
        <v>17</v>
      </c>
      <c r="B248" s="3" t="s">
        <v>17</v>
      </c>
      <c r="C248" s="4">
        <v>44927</v>
      </c>
      <c r="D248" s="3" t="s">
        <v>18</v>
      </c>
      <c r="E248" s="3" t="s">
        <v>38</v>
      </c>
      <c r="F248" s="3"/>
      <c r="G248" s="3" t="s">
        <v>50</v>
      </c>
      <c r="H248" s="3" t="s">
        <v>16</v>
      </c>
      <c r="I248" s="3">
        <v>27</v>
      </c>
      <c r="J248" s="3">
        <v>24</v>
      </c>
      <c r="K248" s="3">
        <v>374</v>
      </c>
      <c r="L248" s="3">
        <v>2</v>
      </c>
      <c r="M248" s="3">
        <v>307</v>
      </c>
      <c r="N248" s="3">
        <v>2</v>
      </c>
      <c r="P248" t="str">
        <f t="shared" si="20"/>
        <v>Denver Broncos</v>
      </c>
      <c r="Q248">
        <f t="shared" si="21"/>
        <v>24</v>
      </c>
      <c r="R248" t="str">
        <f t="shared" si="22"/>
        <v>Kansas City Chiefs</v>
      </c>
      <c r="S248">
        <f t="shared" si="23"/>
        <v>27</v>
      </c>
      <c r="T248">
        <f t="shared" si="18"/>
        <v>3</v>
      </c>
      <c r="U248">
        <f>VLOOKUP(R248,RatingsTable,2,FALSE)+HFA-VLOOKUP(P248,RatingsTable,2,FALSE)</f>
        <v>13.305548210757802</v>
      </c>
      <c r="V248">
        <f t="shared" si="19"/>
        <v>106.20432392425334</v>
      </c>
    </row>
    <row r="249" spans="1:22" ht="15" x14ac:dyDescent="0.25">
      <c r="A249" s="1">
        <v>17</v>
      </c>
      <c r="B249" s="3" t="s">
        <v>17</v>
      </c>
      <c r="C249" s="4">
        <v>44927</v>
      </c>
      <c r="D249" s="3" t="s">
        <v>18</v>
      </c>
      <c r="E249" s="3" t="s">
        <v>32</v>
      </c>
      <c r="F249" s="3" t="s">
        <v>14</v>
      </c>
      <c r="G249" s="3" t="s">
        <v>27</v>
      </c>
      <c r="H249" s="3" t="s">
        <v>16</v>
      </c>
      <c r="I249" s="3">
        <v>31</v>
      </c>
      <c r="J249" s="3">
        <v>3</v>
      </c>
      <c r="K249" s="3">
        <v>337</v>
      </c>
      <c r="L249" s="3">
        <v>2</v>
      </c>
      <c r="M249" s="3">
        <v>277</v>
      </c>
      <c r="N249" s="3">
        <v>1</v>
      </c>
      <c r="P249" t="str">
        <f t="shared" si="20"/>
        <v>Jacksonville Jaguars</v>
      </c>
      <c r="Q249">
        <f t="shared" si="21"/>
        <v>31</v>
      </c>
      <c r="R249" t="str">
        <f t="shared" si="22"/>
        <v>Houston Texans</v>
      </c>
      <c r="S249">
        <f t="shared" si="23"/>
        <v>3</v>
      </c>
      <c r="T249">
        <f t="shared" si="18"/>
        <v>-28</v>
      </c>
      <c r="U249">
        <f>VLOOKUP(R249,RatingsTable,2,FALSE)+HFA-VLOOKUP(P249,RatingsTable,2,FALSE)</f>
        <v>-8.0126835964505325</v>
      </c>
      <c r="V249">
        <f t="shared" si="19"/>
        <v>399.49281701559761</v>
      </c>
    </row>
    <row r="250" spans="1:22" ht="15" x14ac:dyDescent="0.25">
      <c r="A250" s="1">
        <v>17</v>
      </c>
      <c r="B250" s="3" t="s">
        <v>17</v>
      </c>
      <c r="C250" s="4">
        <v>44927</v>
      </c>
      <c r="D250" s="3" t="s">
        <v>18</v>
      </c>
      <c r="E250" s="3" t="s">
        <v>34</v>
      </c>
      <c r="F250" s="3"/>
      <c r="G250" s="3" t="s">
        <v>33</v>
      </c>
      <c r="H250" s="3" t="s">
        <v>16</v>
      </c>
      <c r="I250" s="3">
        <v>23</v>
      </c>
      <c r="J250" s="3">
        <v>21</v>
      </c>
      <c r="K250" s="3">
        <v>249</v>
      </c>
      <c r="L250" s="3">
        <v>0</v>
      </c>
      <c r="M250" s="3">
        <v>333</v>
      </c>
      <c r="N250" s="3">
        <v>2</v>
      </c>
      <c r="P250" t="str">
        <f t="shared" si="20"/>
        <v>Miami Dolphins</v>
      </c>
      <c r="Q250">
        <f t="shared" si="21"/>
        <v>21</v>
      </c>
      <c r="R250" t="str">
        <f t="shared" si="22"/>
        <v>New England Patriots</v>
      </c>
      <c r="S250">
        <f t="shared" si="23"/>
        <v>23</v>
      </c>
      <c r="T250">
        <f t="shared" si="18"/>
        <v>2</v>
      </c>
      <c r="U250">
        <f>VLOOKUP(R250,RatingsTable,2,FALSE)+HFA-VLOOKUP(P250,RatingsTable,2,FALSE)</f>
        <v>1.8867258022872579</v>
      </c>
      <c r="V250">
        <f t="shared" si="19"/>
        <v>1.2831043867465378E-2</v>
      </c>
    </row>
    <row r="251" spans="1:22" ht="15" x14ac:dyDescent="0.25">
      <c r="A251" s="1">
        <v>17</v>
      </c>
      <c r="B251" s="3" t="s">
        <v>17</v>
      </c>
      <c r="C251" s="4">
        <v>44927</v>
      </c>
      <c r="D251" s="3" t="s">
        <v>18</v>
      </c>
      <c r="E251" s="3" t="s">
        <v>19</v>
      </c>
      <c r="F251" s="3" t="s">
        <v>14</v>
      </c>
      <c r="G251" s="3" t="s">
        <v>29</v>
      </c>
      <c r="H251" s="3" t="s">
        <v>16</v>
      </c>
      <c r="I251" s="3">
        <v>20</v>
      </c>
      <c r="J251" s="3">
        <v>10</v>
      </c>
      <c r="K251" s="3">
        <v>313</v>
      </c>
      <c r="L251" s="3">
        <v>1</v>
      </c>
      <c r="M251" s="3">
        <v>313</v>
      </c>
      <c r="N251" s="3">
        <v>1</v>
      </c>
      <c r="P251" t="str">
        <f t="shared" si="20"/>
        <v>New Orleans Saints</v>
      </c>
      <c r="Q251">
        <f t="shared" si="21"/>
        <v>20</v>
      </c>
      <c r="R251" t="str">
        <f t="shared" si="22"/>
        <v>Philadelphia Eagles</v>
      </c>
      <c r="S251">
        <f t="shared" si="23"/>
        <v>10</v>
      </c>
      <c r="T251">
        <f t="shared" si="18"/>
        <v>-10</v>
      </c>
      <c r="U251">
        <f>VLOOKUP(R251,RatingsTable,2,FALSE)+HFA-VLOOKUP(P251,RatingsTable,2,FALSE)</f>
        <v>12.11257905926507</v>
      </c>
      <c r="V251">
        <f t="shared" si="19"/>
        <v>488.96615265224807</v>
      </c>
    </row>
    <row r="252" spans="1:22" ht="15" x14ac:dyDescent="0.25">
      <c r="A252" s="1">
        <v>17</v>
      </c>
      <c r="B252" s="3" t="s">
        <v>17</v>
      </c>
      <c r="C252" s="4">
        <v>44927</v>
      </c>
      <c r="D252" s="3" t="s">
        <v>52</v>
      </c>
      <c r="E252" s="3" t="s">
        <v>49</v>
      </c>
      <c r="F252" s="3"/>
      <c r="G252" s="3" t="s">
        <v>36</v>
      </c>
      <c r="H252" s="3" t="s">
        <v>16</v>
      </c>
      <c r="I252" s="3">
        <v>23</v>
      </c>
      <c r="J252" s="3">
        <v>6</v>
      </c>
      <c r="K252" s="3">
        <v>346</v>
      </c>
      <c r="L252" s="3">
        <v>0</v>
      </c>
      <c r="M252" s="3">
        <v>279</v>
      </c>
      <c r="N252" s="3">
        <v>3</v>
      </c>
      <c r="P252" t="str">
        <f t="shared" si="20"/>
        <v>New York Jets</v>
      </c>
      <c r="Q252">
        <f t="shared" si="21"/>
        <v>6</v>
      </c>
      <c r="R252" t="str">
        <f t="shared" si="22"/>
        <v>Seattle Seahawks</v>
      </c>
      <c r="S252">
        <f t="shared" si="23"/>
        <v>23</v>
      </c>
      <c r="T252">
        <f t="shared" si="18"/>
        <v>17</v>
      </c>
      <c r="U252">
        <f>VLOOKUP(R252,RatingsTable,2,FALSE)+HFA-VLOOKUP(P252,RatingsTable,2,FALSE)</f>
        <v>0.33780200147477435</v>
      </c>
      <c r="V252">
        <f t="shared" si="19"/>
        <v>277.62884214205803</v>
      </c>
    </row>
    <row r="253" spans="1:22" ht="15" x14ac:dyDescent="0.25">
      <c r="A253" s="1">
        <v>17</v>
      </c>
      <c r="B253" s="3" t="s">
        <v>17</v>
      </c>
      <c r="C253" s="4">
        <v>44927</v>
      </c>
      <c r="D253" s="3" t="s">
        <v>52</v>
      </c>
      <c r="E253" s="3" t="s">
        <v>24</v>
      </c>
      <c r="F253" s="3" t="s">
        <v>14</v>
      </c>
      <c r="G253" s="3" t="s">
        <v>45</v>
      </c>
      <c r="H253" s="3" t="s">
        <v>16</v>
      </c>
      <c r="I253" s="3">
        <v>37</v>
      </c>
      <c r="J253" s="3">
        <v>34</v>
      </c>
      <c r="K253" s="3">
        <v>454</v>
      </c>
      <c r="L253" s="3">
        <v>1</v>
      </c>
      <c r="M253" s="3">
        <v>500</v>
      </c>
      <c r="N253" s="3">
        <v>2</v>
      </c>
      <c r="P253" t="str">
        <f t="shared" si="20"/>
        <v>San Francisco 49ers</v>
      </c>
      <c r="Q253">
        <f t="shared" si="21"/>
        <v>37</v>
      </c>
      <c r="R253" t="str">
        <f t="shared" si="22"/>
        <v>Las Vegas Raiders</v>
      </c>
      <c r="S253">
        <f t="shared" si="23"/>
        <v>34</v>
      </c>
      <c r="T253">
        <f t="shared" si="18"/>
        <v>-3</v>
      </c>
      <c r="U253">
        <f>VLOOKUP(R253,RatingsTable,2,FALSE)+HFA-VLOOKUP(P253,RatingsTable,2,FALSE)</f>
        <v>-7.9000245747438349</v>
      </c>
      <c r="V253">
        <f t="shared" si="19"/>
        <v>24.010240833093501</v>
      </c>
    </row>
    <row r="254" spans="1:22" ht="15" x14ac:dyDescent="0.25">
      <c r="A254" s="1">
        <v>17</v>
      </c>
      <c r="B254" s="3" t="s">
        <v>17</v>
      </c>
      <c r="C254" s="4">
        <v>44927</v>
      </c>
      <c r="D254" s="3" t="s">
        <v>37</v>
      </c>
      <c r="E254" s="3" t="s">
        <v>41</v>
      </c>
      <c r="F254" s="3"/>
      <c r="G254" s="3" t="s">
        <v>40</v>
      </c>
      <c r="H254" s="3" t="s">
        <v>16</v>
      </c>
      <c r="I254" s="3">
        <v>41</v>
      </c>
      <c r="J254" s="3">
        <v>17</v>
      </c>
      <c r="K254" s="3">
        <v>315</v>
      </c>
      <c r="L254" s="3">
        <v>0</v>
      </c>
      <c r="M254" s="3">
        <v>346</v>
      </c>
      <c r="N254" s="3">
        <v>4</v>
      </c>
      <c r="P254" t="str">
        <f t="shared" si="20"/>
        <v>Minnesota Vikings</v>
      </c>
      <c r="Q254">
        <f t="shared" si="21"/>
        <v>17</v>
      </c>
      <c r="R254" t="str">
        <f t="shared" si="22"/>
        <v>Green Bay Packers</v>
      </c>
      <c r="S254">
        <f t="shared" si="23"/>
        <v>41</v>
      </c>
      <c r="T254">
        <f t="shared" si="18"/>
        <v>24</v>
      </c>
      <c r="U254">
        <f>VLOOKUP(R254,RatingsTable,2,FALSE)+HFA-VLOOKUP(P254,RatingsTable,2,FALSE)</f>
        <v>2.8983798892248172</v>
      </c>
      <c r="V254">
        <f t="shared" si="19"/>
        <v>445.27837129947164</v>
      </c>
    </row>
    <row r="255" spans="1:22" ht="15" x14ac:dyDescent="0.25">
      <c r="A255" s="1">
        <v>17</v>
      </c>
      <c r="B255" s="3" t="s">
        <v>17</v>
      </c>
      <c r="C255" s="4">
        <v>44927</v>
      </c>
      <c r="D255" s="3" t="s">
        <v>37</v>
      </c>
      <c r="E255" s="3" t="s">
        <v>44</v>
      </c>
      <c r="F255" s="3"/>
      <c r="G255" s="3" t="s">
        <v>15</v>
      </c>
      <c r="H255" s="3" t="s">
        <v>16</v>
      </c>
      <c r="I255" s="3">
        <v>31</v>
      </c>
      <c r="J255" s="3">
        <v>10</v>
      </c>
      <c r="K255" s="3">
        <v>431</v>
      </c>
      <c r="L255" s="3">
        <v>0</v>
      </c>
      <c r="M255" s="3">
        <v>277</v>
      </c>
      <c r="N255" s="3">
        <v>1</v>
      </c>
      <c r="P255" t="str">
        <f t="shared" si="20"/>
        <v>Los Angeles Rams</v>
      </c>
      <c r="Q255">
        <f t="shared" si="21"/>
        <v>10</v>
      </c>
      <c r="R255" t="str">
        <f t="shared" si="22"/>
        <v>Los Angeles Chargers</v>
      </c>
      <c r="S255">
        <f t="shared" si="23"/>
        <v>31</v>
      </c>
      <c r="T255">
        <f t="shared" si="18"/>
        <v>21</v>
      </c>
      <c r="U255">
        <f>VLOOKUP(R255,RatingsTable,2,FALSE)+HFA-VLOOKUP(P255,RatingsTable,2,FALSE)</f>
        <v>5.5707272295873373</v>
      </c>
      <c r="V255">
        <f t="shared" si="19"/>
        <v>238.06245822379765</v>
      </c>
    </row>
    <row r="256" spans="1:22" ht="15" x14ac:dyDescent="0.25">
      <c r="A256" s="1">
        <v>17</v>
      </c>
      <c r="B256" s="3" t="s">
        <v>17</v>
      </c>
      <c r="C256" s="4">
        <v>44927</v>
      </c>
      <c r="D256" s="3" t="s">
        <v>12</v>
      </c>
      <c r="E256" s="3" t="s">
        <v>25</v>
      </c>
      <c r="F256" s="3" t="s">
        <v>14</v>
      </c>
      <c r="G256" s="3" t="s">
        <v>35</v>
      </c>
      <c r="H256" s="3" t="s">
        <v>16</v>
      </c>
      <c r="I256" s="3">
        <v>16</v>
      </c>
      <c r="J256" s="3">
        <v>13</v>
      </c>
      <c r="K256" s="3">
        <v>351</v>
      </c>
      <c r="L256" s="3">
        <v>0</v>
      </c>
      <c r="M256" s="3">
        <v>240</v>
      </c>
      <c r="N256" s="3">
        <v>1</v>
      </c>
      <c r="P256" t="str">
        <f t="shared" si="20"/>
        <v>Pittsburgh Steelers</v>
      </c>
      <c r="Q256">
        <f t="shared" si="21"/>
        <v>16</v>
      </c>
      <c r="R256" t="str">
        <f t="shared" si="22"/>
        <v>Baltimore Ravens</v>
      </c>
      <c r="S256">
        <f t="shared" si="23"/>
        <v>13</v>
      </c>
      <c r="T256">
        <f t="shared" si="18"/>
        <v>-3</v>
      </c>
      <c r="U256">
        <f>VLOOKUP(R256,RatingsTable,2,FALSE)+HFA-VLOOKUP(P256,RatingsTable,2,FALSE)</f>
        <v>5.7659745815033689</v>
      </c>
      <c r="V256">
        <f t="shared" si="19"/>
        <v>76.842310363563143</v>
      </c>
    </row>
    <row r="257" spans="1:22" ht="15" x14ac:dyDescent="0.25">
      <c r="A257" s="1">
        <v>18</v>
      </c>
      <c r="B257" s="3" t="s">
        <v>59</v>
      </c>
      <c r="C257" s="4">
        <v>44933</v>
      </c>
      <c r="D257" s="3" t="s">
        <v>57</v>
      </c>
      <c r="E257" s="3" t="s">
        <v>38</v>
      </c>
      <c r="F257" s="3" t="s">
        <v>14</v>
      </c>
      <c r="G257" s="3" t="s">
        <v>45</v>
      </c>
      <c r="H257" s="3" t="s">
        <v>16</v>
      </c>
      <c r="I257" s="3">
        <v>31</v>
      </c>
      <c r="J257" s="3">
        <v>13</v>
      </c>
      <c r="K257" s="3">
        <v>349</v>
      </c>
      <c r="L257" s="3">
        <v>0</v>
      </c>
      <c r="M257" s="3">
        <v>279</v>
      </c>
      <c r="N257" s="3">
        <v>2</v>
      </c>
      <c r="P257" t="str">
        <f t="shared" si="20"/>
        <v>Kansas City Chiefs</v>
      </c>
      <c r="Q257">
        <f t="shared" si="21"/>
        <v>31</v>
      </c>
      <c r="R257" t="str">
        <f t="shared" si="22"/>
        <v>Las Vegas Raiders</v>
      </c>
      <c r="S257">
        <f t="shared" si="23"/>
        <v>13</v>
      </c>
      <c r="T257">
        <f t="shared" si="18"/>
        <v>-18</v>
      </c>
      <c r="U257">
        <f>VLOOKUP(R257,RatingsTable,2,FALSE)+HFA-VLOOKUP(P257,RatingsTable,2,FALSE)</f>
        <v>-6.8690035402847105</v>
      </c>
      <c r="V257">
        <f t="shared" si="19"/>
        <v>123.89908218619431</v>
      </c>
    </row>
    <row r="258" spans="1:22" ht="15" x14ac:dyDescent="0.25">
      <c r="A258" s="1">
        <v>18</v>
      </c>
      <c r="B258" s="3" t="s">
        <v>59</v>
      </c>
      <c r="C258" s="4">
        <v>44933</v>
      </c>
      <c r="D258" s="3" t="s">
        <v>51</v>
      </c>
      <c r="E258" s="3" t="s">
        <v>32</v>
      </c>
      <c r="F258" s="3"/>
      <c r="G258" s="3" t="s">
        <v>43</v>
      </c>
      <c r="H258" s="3" t="s">
        <v>16</v>
      </c>
      <c r="I258" s="3">
        <v>20</v>
      </c>
      <c r="J258" s="3">
        <v>16</v>
      </c>
      <c r="K258" s="3">
        <v>222</v>
      </c>
      <c r="L258" s="3">
        <v>1</v>
      </c>
      <c r="M258" s="3">
        <v>312</v>
      </c>
      <c r="N258" s="3">
        <v>2</v>
      </c>
      <c r="P258" t="str">
        <f t="shared" si="20"/>
        <v>Tennessee Titans</v>
      </c>
      <c r="Q258">
        <f t="shared" si="21"/>
        <v>16</v>
      </c>
      <c r="R258" t="str">
        <f t="shared" si="22"/>
        <v>Jacksonville Jaguars</v>
      </c>
      <c r="S258">
        <f t="shared" si="23"/>
        <v>20</v>
      </c>
      <c r="T258">
        <f t="shared" si="18"/>
        <v>4</v>
      </c>
      <c r="U258">
        <f>VLOOKUP(R258,RatingsTable,2,FALSE)+HFA-VLOOKUP(P258,RatingsTable,2,FALSE)</f>
        <v>7.2123870871023419</v>
      </c>
      <c r="V258">
        <f t="shared" si="19"/>
        <v>10.31943079738187</v>
      </c>
    </row>
    <row r="259" spans="1:22" ht="15" x14ac:dyDescent="0.25">
      <c r="A259" s="1">
        <v>18</v>
      </c>
      <c r="B259" s="3" t="s">
        <v>17</v>
      </c>
      <c r="C259" s="4">
        <v>44934</v>
      </c>
      <c r="D259" s="3" t="s">
        <v>18</v>
      </c>
      <c r="E259" s="3" t="s">
        <v>13</v>
      </c>
      <c r="F259" s="3"/>
      <c r="G259" s="3" t="s">
        <v>34</v>
      </c>
      <c r="H259" s="3" t="s">
        <v>16</v>
      </c>
      <c r="I259" s="3">
        <v>35</v>
      </c>
      <c r="J259" s="3">
        <v>23</v>
      </c>
      <c r="K259" s="3">
        <v>327</v>
      </c>
      <c r="L259" s="3">
        <v>3</v>
      </c>
      <c r="M259" s="3">
        <v>341</v>
      </c>
      <c r="N259" s="3">
        <v>3</v>
      </c>
      <c r="P259" t="str">
        <f t="shared" si="20"/>
        <v>New England Patriots</v>
      </c>
      <c r="Q259">
        <f t="shared" si="21"/>
        <v>23</v>
      </c>
      <c r="R259" t="str">
        <f t="shared" si="22"/>
        <v>Buffalo Bills</v>
      </c>
      <c r="S259">
        <f t="shared" si="23"/>
        <v>35</v>
      </c>
      <c r="T259">
        <f t="shared" ref="T259:T284" si="24">S259-Q259</f>
        <v>12</v>
      </c>
      <c r="U259">
        <f>VLOOKUP(R259,RatingsTable,2,FALSE)+HFA-VLOOKUP(P259,RatingsTable,2,FALSE)</f>
        <v>9.4096744357573598</v>
      </c>
      <c r="V259">
        <f t="shared" ref="V259:V284" si="25">(T259-U259)^2</f>
        <v>6.7097865287689524</v>
      </c>
    </row>
    <row r="260" spans="1:22" ht="15" x14ac:dyDescent="0.25">
      <c r="A260" s="1">
        <v>18</v>
      </c>
      <c r="B260" s="3" t="s">
        <v>17</v>
      </c>
      <c r="C260" s="4">
        <v>44934</v>
      </c>
      <c r="D260" s="3" t="s">
        <v>18</v>
      </c>
      <c r="E260" s="3" t="s">
        <v>26</v>
      </c>
      <c r="F260" s="3"/>
      <c r="G260" s="3" t="s">
        <v>35</v>
      </c>
      <c r="H260" s="3" t="s">
        <v>16</v>
      </c>
      <c r="I260" s="3">
        <v>27</v>
      </c>
      <c r="J260" s="3">
        <v>16</v>
      </c>
      <c r="K260" s="3">
        <v>257</v>
      </c>
      <c r="L260" s="3">
        <v>1</v>
      </c>
      <c r="M260" s="3">
        <v>386</v>
      </c>
      <c r="N260" s="3">
        <v>4</v>
      </c>
      <c r="P260" t="str">
        <f t="shared" ref="P260:P284" si="26">IF(F260="@",E260,G260)</f>
        <v>Baltimore Ravens</v>
      </c>
      <c r="Q260">
        <f t="shared" ref="Q260:Q284" si="27">IF(F260="@",I260,J260)</f>
        <v>16</v>
      </c>
      <c r="R260" t="str">
        <f t="shared" ref="R260:R284" si="28">IF(F260="@",G260,E260)</f>
        <v>Cincinnati Bengals</v>
      </c>
      <c r="S260">
        <f t="shared" ref="S260:S284" si="29">IF(F260="@",J260,I260)</f>
        <v>27</v>
      </c>
      <c r="T260">
        <f t="shared" si="24"/>
        <v>11</v>
      </c>
      <c r="U260">
        <f>VLOOKUP(R260,RatingsTable,2,FALSE)+HFA-VLOOKUP(P260,RatingsTable,2,FALSE)</f>
        <v>6.9352508464592439</v>
      </c>
      <c r="V260">
        <f t="shared" si="25"/>
        <v>16.522185681210292</v>
      </c>
    </row>
    <row r="261" spans="1:22" ht="15" x14ac:dyDescent="0.25">
      <c r="A261" s="1">
        <v>18</v>
      </c>
      <c r="B261" s="3" t="s">
        <v>17</v>
      </c>
      <c r="C261" s="4">
        <v>44934</v>
      </c>
      <c r="D261" s="3" t="s">
        <v>18</v>
      </c>
      <c r="E261" s="3" t="s">
        <v>20</v>
      </c>
      <c r="F261" s="3"/>
      <c r="G261" s="3" t="s">
        <v>46</v>
      </c>
      <c r="H261" s="3" t="s">
        <v>16</v>
      </c>
      <c r="I261" s="3">
        <v>30</v>
      </c>
      <c r="J261" s="3">
        <v>17</v>
      </c>
      <c r="K261" s="3">
        <v>382</v>
      </c>
      <c r="L261" s="3">
        <v>1</v>
      </c>
      <c r="M261" s="3">
        <v>222</v>
      </c>
      <c r="N261" s="3">
        <v>1</v>
      </c>
      <c r="P261" t="str">
        <f t="shared" si="26"/>
        <v>Tampa Bay Buccaneers</v>
      </c>
      <c r="Q261">
        <f t="shared" si="27"/>
        <v>17</v>
      </c>
      <c r="R261" t="str">
        <f t="shared" si="28"/>
        <v>Atlanta Falcons</v>
      </c>
      <c r="S261">
        <f t="shared" si="29"/>
        <v>30</v>
      </c>
      <c r="T261">
        <f t="shared" si="24"/>
        <v>13</v>
      </c>
      <c r="U261">
        <f>VLOOKUP(R261,RatingsTable,2,FALSE)+HFA-VLOOKUP(P261,RatingsTable,2,FALSE)</f>
        <v>2.6334100726277154</v>
      </c>
      <c r="V261">
        <f t="shared" si="25"/>
        <v>107.46618672229651</v>
      </c>
    </row>
    <row r="262" spans="1:22" ht="15" x14ac:dyDescent="0.25">
      <c r="A262" s="1">
        <v>18</v>
      </c>
      <c r="B262" s="3" t="s">
        <v>17</v>
      </c>
      <c r="C262" s="4">
        <v>44934</v>
      </c>
      <c r="D262" s="3" t="s">
        <v>18</v>
      </c>
      <c r="E262" s="3" t="s">
        <v>22</v>
      </c>
      <c r="F262" s="3" t="s">
        <v>14</v>
      </c>
      <c r="G262" s="3" t="s">
        <v>19</v>
      </c>
      <c r="H262" s="3" t="s">
        <v>16</v>
      </c>
      <c r="I262" s="3">
        <v>10</v>
      </c>
      <c r="J262" s="3">
        <v>7</v>
      </c>
      <c r="K262" s="3">
        <v>203</v>
      </c>
      <c r="L262" s="3">
        <v>2</v>
      </c>
      <c r="M262" s="3">
        <v>304</v>
      </c>
      <c r="N262" s="3">
        <v>1</v>
      </c>
      <c r="P262" t="str">
        <f t="shared" si="26"/>
        <v>Carolina Panthers</v>
      </c>
      <c r="Q262">
        <f t="shared" si="27"/>
        <v>10</v>
      </c>
      <c r="R262" t="str">
        <f t="shared" si="28"/>
        <v>New Orleans Saints</v>
      </c>
      <c r="S262">
        <f t="shared" si="29"/>
        <v>7</v>
      </c>
      <c r="T262">
        <f t="shared" si="24"/>
        <v>-3</v>
      </c>
      <c r="U262">
        <f>VLOOKUP(R262,RatingsTable,2,FALSE)+HFA-VLOOKUP(P262,RatingsTable,2,FALSE)</f>
        <v>3.1178185481352494</v>
      </c>
      <c r="V262">
        <f t="shared" si="25"/>
        <v>37.427703787907689</v>
      </c>
    </row>
    <row r="263" spans="1:22" ht="15" x14ac:dyDescent="0.25">
      <c r="A263" s="1">
        <v>18</v>
      </c>
      <c r="B263" s="3" t="s">
        <v>17</v>
      </c>
      <c r="C263" s="4">
        <v>44934</v>
      </c>
      <c r="D263" s="3" t="s">
        <v>18</v>
      </c>
      <c r="E263" s="3" t="s">
        <v>40</v>
      </c>
      <c r="F263" s="3" t="s">
        <v>14</v>
      </c>
      <c r="G263" s="3" t="s">
        <v>23</v>
      </c>
      <c r="H263" s="3" t="s">
        <v>16</v>
      </c>
      <c r="I263" s="3">
        <v>29</v>
      </c>
      <c r="J263" s="3">
        <v>13</v>
      </c>
      <c r="K263" s="3">
        <v>482</v>
      </c>
      <c r="L263" s="3">
        <v>2</v>
      </c>
      <c r="M263" s="3">
        <v>259</v>
      </c>
      <c r="N263" s="3">
        <v>2</v>
      </c>
      <c r="P263" t="str">
        <f t="shared" si="26"/>
        <v>Minnesota Vikings</v>
      </c>
      <c r="Q263">
        <f t="shared" si="27"/>
        <v>29</v>
      </c>
      <c r="R263" t="str">
        <f t="shared" si="28"/>
        <v>Chicago Bears</v>
      </c>
      <c r="S263">
        <f t="shared" si="29"/>
        <v>13</v>
      </c>
      <c r="T263">
        <f t="shared" si="24"/>
        <v>-16</v>
      </c>
      <c r="U263">
        <f>VLOOKUP(R263,RatingsTable,2,FALSE)+HFA-VLOOKUP(P263,RatingsTable,2,FALSE)</f>
        <v>-3.8515184111566874</v>
      </c>
      <c r="V263">
        <f t="shared" si="25"/>
        <v>147.58560491446494</v>
      </c>
    </row>
    <row r="264" spans="1:22" ht="15" x14ac:dyDescent="0.25">
      <c r="A264" s="1">
        <v>18</v>
      </c>
      <c r="B264" s="3" t="s">
        <v>17</v>
      </c>
      <c r="C264" s="4">
        <v>44934</v>
      </c>
      <c r="D264" s="3" t="s">
        <v>18</v>
      </c>
      <c r="E264" s="3" t="s">
        <v>25</v>
      </c>
      <c r="F264" s="3"/>
      <c r="G264" s="3" t="s">
        <v>21</v>
      </c>
      <c r="H264" s="3" t="s">
        <v>16</v>
      </c>
      <c r="I264" s="3">
        <v>28</v>
      </c>
      <c r="J264" s="3">
        <v>14</v>
      </c>
      <c r="K264" s="3">
        <v>333</v>
      </c>
      <c r="L264" s="3">
        <v>1</v>
      </c>
      <c r="M264" s="3">
        <v>307</v>
      </c>
      <c r="N264" s="3">
        <v>2</v>
      </c>
      <c r="P264" t="str">
        <f t="shared" si="26"/>
        <v>Cleveland Browns</v>
      </c>
      <c r="Q264">
        <f t="shared" si="27"/>
        <v>14</v>
      </c>
      <c r="R264" t="str">
        <f t="shared" si="28"/>
        <v>Pittsburgh Steelers</v>
      </c>
      <c r="S264">
        <f t="shared" si="29"/>
        <v>28</v>
      </c>
      <c r="T264">
        <f t="shared" si="24"/>
        <v>14</v>
      </c>
      <c r="U264">
        <f>VLOOKUP(R264,RatingsTable,2,FALSE)+HFA-VLOOKUP(P264,RatingsTable,2,FALSE)</f>
        <v>1.4819743476615699</v>
      </c>
      <c r="V264">
        <f t="shared" si="25"/>
        <v>156.70096623260298</v>
      </c>
    </row>
    <row r="265" spans="1:22" ht="15" x14ac:dyDescent="0.25">
      <c r="A265" s="1">
        <v>18</v>
      </c>
      <c r="B265" s="3" t="s">
        <v>17</v>
      </c>
      <c r="C265" s="4">
        <v>44934</v>
      </c>
      <c r="D265" s="3" t="s">
        <v>18</v>
      </c>
      <c r="E265" s="3" t="s">
        <v>27</v>
      </c>
      <c r="F265" s="3" t="s">
        <v>14</v>
      </c>
      <c r="G265" s="3" t="s">
        <v>28</v>
      </c>
      <c r="H265" s="3" t="s">
        <v>16</v>
      </c>
      <c r="I265" s="3">
        <v>32</v>
      </c>
      <c r="J265" s="3">
        <v>31</v>
      </c>
      <c r="K265" s="3">
        <v>360</v>
      </c>
      <c r="L265" s="3">
        <v>3</v>
      </c>
      <c r="M265" s="3">
        <v>398</v>
      </c>
      <c r="N265" s="3">
        <v>3</v>
      </c>
      <c r="P265" t="str">
        <f t="shared" si="26"/>
        <v>Houston Texans</v>
      </c>
      <c r="Q265">
        <f t="shared" si="27"/>
        <v>32</v>
      </c>
      <c r="R265" t="str">
        <f t="shared" si="28"/>
        <v>Indianapolis Colts</v>
      </c>
      <c r="S265">
        <f t="shared" si="29"/>
        <v>31</v>
      </c>
      <c r="T265">
        <f t="shared" si="24"/>
        <v>-1</v>
      </c>
      <c r="U265">
        <f>VLOOKUP(R265,RatingsTable,2,FALSE)+HFA-VLOOKUP(P265,RatingsTable,2,FALSE)</f>
        <v>1.9240189643946959</v>
      </c>
      <c r="V265">
        <f t="shared" si="25"/>
        <v>8.5498869041398304</v>
      </c>
    </row>
    <row r="266" spans="1:22" ht="15" x14ac:dyDescent="0.25">
      <c r="A266" s="1">
        <v>18</v>
      </c>
      <c r="B266" s="3" t="s">
        <v>17</v>
      </c>
      <c r="C266" s="4">
        <v>44934</v>
      </c>
      <c r="D266" s="3" t="s">
        <v>18</v>
      </c>
      <c r="E266" s="3" t="s">
        <v>33</v>
      </c>
      <c r="F266" s="3"/>
      <c r="G266" s="3" t="s">
        <v>36</v>
      </c>
      <c r="H266" s="3" t="s">
        <v>16</v>
      </c>
      <c r="I266" s="3">
        <v>11</v>
      </c>
      <c r="J266" s="3">
        <v>6</v>
      </c>
      <c r="K266" s="3">
        <v>302</v>
      </c>
      <c r="L266" s="3">
        <v>0</v>
      </c>
      <c r="M266" s="3">
        <v>187</v>
      </c>
      <c r="N266" s="3">
        <v>0</v>
      </c>
      <c r="P266" t="str">
        <f t="shared" si="26"/>
        <v>New York Jets</v>
      </c>
      <c r="Q266">
        <f t="shared" si="27"/>
        <v>6</v>
      </c>
      <c r="R266" t="str">
        <f t="shared" si="28"/>
        <v>Miami Dolphins</v>
      </c>
      <c r="S266">
        <f t="shared" si="29"/>
        <v>11</v>
      </c>
      <c r="T266">
        <f t="shared" si="24"/>
        <v>5</v>
      </c>
      <c r="U266">
        <f>VLOOKUP(R266,RatingsTable,2,FALSE)+HFA-VLOOKUP(P266,RatingsTable,2,FALSE)</f>
        <v>3.438303298129231</v>
      </c>
      <c r="V266">
        <f t="shared" si="25"/>
        <v>2.4388965886340377</v>
      </c>
    </row>
    <row r="267" spans="1:22" ht="15" x14ac:dyDescent="0.25">
      <c r="A267" s="1">
        <v>18</v>
      </c>
      <c r="B267" s="3" t="s">
        <v>17</v>
      </c>
      <c r="C267" s="4">
        <v>44934</v>
      </c>
      <c r="D267" s="3" t="s">
        <v>37</v>
      </c>
      <c r="E267" s="3" t="s">
        <v>24</v>
      </c>
      <c r="F267" s="3"/>
      <c r="G267" s="3" t="s">
        <v>39</v>
      </c>
      <c r="H267" s="3" t="s">
        <v>16</v>
      </c>
      <c r="I267" s="3">
        <v>38</v>
      </c>
      <c r="J267" s="3">
        <v>13</v>
      </c>
      <c r="K267" s="3">
        <v>311</v>
      </c>
      <c r="L267" s="3">
        <v>0</v>
      </c>
      <c r="M267" s="3">
        <v>255</v>
      </c>
      <c r="N267" s="3">
        <v>4</v>
      </c>
      <c r="P267" t="str">
        <f t="shared" si="26"/>
        <v>Arizona Cardinals</v>
      </c>
      <c r="Q267">
        <f t="shared" si="27"/>
        <v>13</v>
      </c>
      <c r="R267" t="str">
        <f t="shared" si="28"/>
        <v>San Francisco 49ers</v>
      </c>
      <c r="S267">
        <f t="shared" si="29"/>
        <v>38</v>
      </c>
      <c r="T267">
        <f t="shared" si="24"/>
        <v>25</v>
      </c>
      <c r="U267">
        <f>VLOOKUP(R267,RatingsTable,2,FALSE)+HFA-VLOOKUP(P267,RatingsTable,2,FALSE)</f>
        <v>15.641917784663685</v>
      </c>
      <c r="V267">
        <f t="shared" si="25"/>
        <v>87.573702748993838</v>
      </c>
    </row>
    <row r="268" spans="1:22" ht="15" x14ac:dyDescent="0.25">
      <c r="A268" s="1">
        <v>18</v>
      </c>
      <c r="B268" s="3" t="s">
        <v>17</v>
      </c>
      <c r="C268" s="4">
        <v>44934</v>
      </c>
      <c r="D268" s="3" t="s">
        <v>37</v>
      </c>
      <c r="E268" s="3" t="s">
        <v>31</v>
      </c>
      <c r="F268" s="3"/>
      <c r="G268" s="3" t="s">
        <v>47</v>
      </c>
      <c r="H268" s="3" t="s">
        <v>16</v>
      </c>
      <c r="I268" s="3">
        <v>26</v>
      </c>
      <c r="J268" s="3">
        <v>6</v>
      </c>
      <c r="K268" s="3">
        <v>309</v>
      </c>
      <c r="L268" s="3">
        <v>1</v>
      </c>
      <c r="M268" s="3">
        <v>182</v>
      </c>
      <c r="N268" s="3">
        <v>2</v>
      </c>
      <c r="P268" t="str">
        <f t="shared" si="26"/>
        <v>Dallas Cowboys</v>
      </c>
      <c r="Q268">
        <f t="shared" si="27"/>
        <v>6</v>
      </c>
      <c r="R268" t="str">
        <f t="shared" si="28"/>
        <v>Washington Commanders</v>
      </c>
      <c r="S268">
        <f t="shared" si="29"/>
        <v>26</v>
      </c>
      <c r="T268">
        <f t="shared" si="24"/>
        <v>20</v>
      </c>
      <c r="U268">
        <f>VLOOKUP(R268,RatingsTable,2,FALSE)+HFA-VLOOKUP(P268,RatingsTable,2,FALSE)</f>
        <v>-5.7124247067932723</v>
      </c>
      <c r="V268">
        <f t="shared" si="25"/>
        <v>661.12878430251305</v>
      </c>
    </row>
    <row r="269" spans="1:22" ht="15" x14ac:dyDescent="0.25">
      <c r="A269" s="1">
        <v>18</v>
      </c>
      <c r="B269" s="3" t="s">
        <v>17</v>
      </c>
      <c r="C269" s="4">
        <v>44934</v>
      </c>
      <c r="D269" s="3" t="s">
        <v>37</v>
      </c>
      <c r="E269" s="3" t="s">
        <v>50</v>
      </c>
      <c r="F269" s="3"/>
      <c r="G269" s="3" t="s">
        <v>44</v>
      </c>
      <c r="H269" s="3" t="s">
        <v>16</v>
      </c>
      <c r="I269" s="3">
        <v>31</v>
      </c>
      <c r="J269" s="3">
        <v>28</v>
      </c>
      <c r="K269" s="3">
        <v>471</v>
      </c>
      <c r="L269" s="3">
        <v>2</v>
      </c>
      <c r="M269" s="3">
        <v>352</v>
      </c>
      <c r="N269" s="3">
        <v>2</v>
      </c>
      <c r="P269" t="str">
        <f t="shared" si="26"/>
        <v>Los Angeles Chargers</v>
      </c>
      <c r="Q269">
        <f t="shared" si="27"/>
        <v>28</v>
      </c>
      <c r="R269" t="str">
        <f t="shared" si="28"/>
        <v>Denver Broncos</v>
      </c>
      <c r="S269">
        <f t="shared" si="29"/>
        <v>31</v>
      </c>
      <c r="T269">
        <f t="shared" si="24"/>
        <v>3</v>
      </c>
      <c r="U269">
        <f>VLOOKUP(R269,RatingsTable,2,FALSE)+HFA-VLOOKUP(P269,RatingsTable,2,FALSE)</f>
        <v>-2.1802346329939879</v>
      </c>
      <c r="V269">
        <f t="shared" si="25"/>
        <v>26.834830852870361</v>
      </c>
    </row>
    <row r="270" spans="1:22" ht="15" x14ac:dyDescent="0.25">
      <c r="A270" s="1">
        <v>18</v>
      </c>
      <c r="B270" s="3" t="s">
        <v>17</v>
      </c>
      <c r="C270" s="4">
        <v>44934</v>
      </c>
      <c r="D270" s="3" t="s">
        <v>37</v>
      </c>
      <c r="E270" s="3" t="s">
        <v>29</v>
      </c>
      <c r="F270" s="3"/>
      <c r="G270" s="3" t="s">
        <v>42</v>
      </c>
      <c r="H270" s="3" t="s">
        <v>16</v>
      </c>
      <c r="I270" s="3">
        <v>22</v>
      </c>
      <c r="J270" s="3">
        <v>16</v>
      </c>
      <c r="K270" s="3">
        <v>342</v>
      </c>
      <c r="L270" s="3">
        <v>1</v>
      </c>
      <c r="M270" s="3">
        <v>284</v>
      </c>
      <c r="N270" s="3">
        <v>0</v>
      </c>
      <c r="P270" t="str">
        <f t="shared" si="26"/>
        <v>New York Giants</v>
      </c>
      <c r="Q270">
        <f t="shared" si="27"/>
        <v>16</v>
      </c>
      <c r="R270" t="str">
        <f t="shared" si="28"/>
        <v>Philadelphia Eagles</v>
      </c>
      <c r="S270">
        <f t="shared" si="29"/>
        <v>22</v>
      </c>
      <c r="T270">
        <f t="shared" si="24"/>
        <v>6</v>
      </c>
      <c r="U270">
        <f>VLOOKUP(R270,RatingsTable,2,FALSE)+HFA-VLOOKUP(P270,RatingsTable,2,FALSE)</f>
        <v>11.560181997010393</v>
      </c>
      <c r="V270">
        <f t="shared" si="25"/>
        <v>30.915623839878478</v>
      </c>
    </row>
    <row r="271" spans="1:22" ht="15" x14ac:dyDescent="0.25">
      <c r="A271" s="1">
        <v>18</v>
      </c>
      <c r="B271" s="3" t="s">
        <v>17</v>
      </c>
      <c r="C271" s="4">
        <v>44934</v>
      </c>
      <c r="D271" s="3" t="s">
        <v>37</v>
      </c>
      <c r="E271" s="3" t="s">
        <v>49</v>
      </c>
      <c r="F271" s="3"/>
      <c r="G271" s="3" t="s">
        <v>15</v>
      </c>
      <c r="H271" s="3" t="s">
        <v>16</v>
      </c>
      <c r="I271" s="3">
        <v>19</v>
      </c>
      <c r="J271" s="3">
        <v>16</v>
      </c>
      <c r="K271" s="3">
        <v>402</v>
      </c>
      <c r="L271" s="3">
        <v>2</v>
      </c>
      <c r="M271" s="3">
        <v>269</v>
      </c>
      <c r="N271" s="3">
        <v>1</v>
      </c>
      <c r="P271" t="str">
        <f t="shared" si="26"/>
        <v>Los Angeles Rams</v>
      </c>
      <c r="Q271">
        <f t="shared" si="27"/>
        <v>16</v>
      </c>
      <c r="R271" t="str">
        <f t="shared" si="28"/>
        <v>Seattle Seahawks</v>
      </c>
      <c r="S271">
        <f t="shared" si="29"/>
        <v>19</v>
      </c>
      <c r="T271">
        <f t="shared" si="24"/>
        <v>3</v>
      </c>
      <c r="U271">
        <f>VLOOKUP(R271,RatingsTable,2,FALSE)+HFA-VLOOKUP(P271,RatingsTable,2,FALSE)</f>
        <v>5.2913267475235024</v>
      </c>
      <c r="V271">
        <f t="shared" si="25"/>
        <v>5.2501782639166326</v>
      </c>
    </row>
    <row r="272" spans="1:22" ht="15" x14ac:dyDescent="0.25">
      <c r="A272" s="1">
        <v>18</v>
      </c>
      <c r="B272" s="3" t="s">
        <v>17</v>
      </c>
      <c r="C272" s="4">
        <v>44934</v>
      </c>
      <c r="D272" s="3" t="s">
        <v>12</v>
      </c>
      <c r="E272" s="3" t="s">
        <v>30</v>
      </c>
      <c r="F272" s="3" t="s">
        <v>14</v>
      </c>
      <c r="G272" s="3" t="s">
        <v>41</v>
      </c>
      <c r="H272" s="3" t="s">
        <v>16</v>
      </c>
      <c r="I272" s="3">
        <v>20</v>
      </c>
      <c r="J272" s="3">
        <v>16</v>
      </c>
      <c r="K272" s="3">
        <v>323</v>
      </c>
      <c r="L272" s="3">
        <v>0</v>
      </c>
      <c r="M272" s="3">
        <v>291</v>
      </c>
      <c r="N272" s="3">
        <v>2</v>
      </c>
      <c r="P272" t="str">
        <f t="shared" si="26"/>
        <v>Detroit Lions</v>
      </c>
      <c r="Q272">
        <f t="shared" si="27"/>
        <v>20</v>
      </c>
      <c r="R272" t="str">
        <f t="shared" si="28"/>
        <v>Green Bay Packers</v>
      </c>
      <c r="S272">
        <f t="shared" si="29"/>
        <v>16</v>
      </c>
      <c r="T272">
        <f t="shared" si="24"/>
        <v>-4</v>
      </c>
      <c r="U272">
        <f>VLOOKUP(R272,RatingsTable,2,FALSE)+HFA-VLOOKUP(P272,RatingsTable,2,FALSE)</f>
        <v>0.14299072773855936</v>
      </c>
      <c r="V272">
        <f t="shared" si="25"/>
        <v>17.164372170127677</v>
      </c>
    </row>
    <row r="273" spans="1:22" ht="15" x14ac:dyDescent="0.25">
      <c r="A273" s="1" t="s">
        <v>60</v>
      </c>
      <c r="B273" s="3" t="s">
        <v>59</v>
      </c>
      <c r="C273" s="4">
        <v>44940</v>
      </c>
      <c r="D273" s="3" t="s">
        <v>57</v>
      </c>
      <c r="E273" s="3" t="s">
        <v>24</v>
      </c>
      <c r="F273" s="3"/>
      <c r="G273" s="3" t="s">
        <v>49</v>
      </c>
      <c r="H273" s="3" t="s">
        <v>16</v>
      </c>
      <c r="I273" s="3">
        <v>41</v>
      </c>
      <c r="J273" s="3">
        <v>23</v>
      </c>
      <c r="K273" s="3">
        <v>505</v>
      </c>
      <c r="L273" s="3">
        <v>0</v>
      </c>
      <c r="M273" s="3">
        <v>332</v>
      </c>
      <c r="N273" s="3">
        <v>2</v>
      </c>
      <c r="P273" t="str">
        <f t="shared" si="26"/>
        <v>Seattle Seahawks</v>
      </c>
      <c r="Q273">
        <f t="shared" si="27"/>
        <v>23</v>
      </c>
      <c r="R273" t="str">
        <f t="shared" si="28"/>
        <v>San Francisco 49ers</v>
      </c>
      <c r="S273">
        <f t="shared" si="29"/>
        <v>41</v>
      </c>
      <c r="T273">
        <f t="shared" si="24"/>
        <v>18</v>
      </c>
      <c r="U273">
        <f>VLOOKUP(R273,RatingsTable,2,FALSE)+HFA-VLOOKUP(P273,RatingsTable,2,FALSE)</f>
        <v>10.411884863326147</v>
      </c>
      <c r="V273">
        <f t="shared" si="25"/>
        <v>57.579491327418843</v>
      </c>
    </row>
    <row r="274" spans="1:22" ht="15" x14ac:dyDescent="0.25">
      <c r="A274" s="1" t="s">
        <v>60</v>
      </c>
      <c r="B274" s="3" t="s">
        <v>59</v>
      </c>
      <c r="C274" s="4">
        <v>44940</v>
      </c>
      <c r="D274" s="3" t="s">
        <v>51</v>
      </c>
      <c r="E274" s="3" t="s">
        <v>32</v>
      </c>
      <c r="F274" s="3"/>
      <c r="G274" s="3" t="s">
        <v>44</v>
      </c>
      <c r="H274" s="3" t="s">
        <v>16</v>
      </c>
      <c r="I274" s="3">
        <v>31</v>
      </c>
      <c r="J274" s="3">
        <v>30</v>
      </c>
      <c r="K274" s="3">
        <v>390</v>
      </c>
      <c r="L274" s="3">
        <v>5</v>
      </c>
      <c r="M274" s="3">
        <v>320</v>
      </c>
      <c r="N274" s="3">
        <v>0</v>
      </c>
      <c r="P274" t="str">
        <f t="shared" si="26"/>
        <v>Los Angeles Chargers</v>
      </c>
      <c r="Q274">
        <f t="shared" si="27"/>
        <v>30</v>
      </c>
      <c r="R274" t="str">
        <f t="shared" si="28"/>
        <v>Jacksonville Jaguars</v>
      </c>
      <c r="S274">
        <f t="shared" si="29"/>
        <v>31</v>
      </c>
      <c r="T274">
        <f t="shared" si="24"/>
        <v>1</v>
      </c>
      <c r="U274">
        <f>VLOOKUP(R274,RatingsTable,2,FALSE)+HFA-VLOOKUP(P274,RatingsTable,2,FALSE)</f>
        <v>4.5932476365327126</v>
      </c>
      <c r="V274">
        <f t="shared" si="25"/>
        <v>12.911428577447925</v>
      </c>
    </row>
    <row r="275" spans="1:22" ht="15" x14ac:dyDescent="0.25">
      <c r="A275" s="1" t="s">
        <v>60</v>
      </c>
      <c r="B275" s="3" t="s">
        <v>17</v>
      </c>
      <c r="C275" s="4">
        <v>44941</v>
      </c>
      <c r="D275" s="3" t="s">
        <v>18</v>
      </c>
      <c r="E275" s="3" t="s">
        <v>13</v>
      </c>
      <c r="F275" s="3"/>
      <c r="G275" s="3" t="s">
        <v>33</v>
      </c>
      <c r="H275" s="3" t="s">
        <v>16</v>
      </c>
      <c r="I275" s="3">
        <v>34</v>
      </c>
      <c r="J275" s="3">
        <v>31</v>
      </c>
      <c r="K275" s="3">
        <v>423</v>
      </c>
      <c r="L275" s="3">
        <v>3</v>
      </c>
      <c r="M275" s="3">
        <v>231</v>
      </c>
      <c r="N275" s="3">
        <v>2</v>
      </c>
      <c r="P275" t="str">
        <f t="shared" si="26"/>
        <v>Miami Dolphins</v>
      </c>
      <c r="Q275">
        <f t="shared" si="27"/>
        <v>31</v>
      </c>
      <c r="R275" t="str">
        <f t="shared" si="28"/>
        <v>Buffalo Bills</v>
      </c>
      <c r="S275">
        <f t="shared" si="29"/>
        <v>34</v>
      </c>
      <c r="T275">
        <f t="shared" si="24"/>
        <v>3</v>
      </c>
      <c r="U275">
        <f>VLOOKUP(R275,RatingsTable,2,FALSE)+HFA-VLOOKUP(P275,RatingsTable,2,FALSE)</f>
        <v>9.272550007083991</v>
      </c>
      <c r="V275">
        <f t="shared" si="25"/>
        <v>39.344883591369374</v>
      </c>
    </row>
    <row r="276" spans="1:22" ht="15" x14ac:dyDescent="0.25">
      <c r="A276" s="1" t="s">
        <v>60</v>
      </c>
      <c r="B276" s="3" t="s">
        <v>17</v>
      </c>
      <c r="C276" s="4">
        <v>44941</v>
      </c>
      <c r="D276" s="3" t="s">
        <v>57</v>
      </c>
      <c r="E276" s="3" t="s">
        <v>42</v>
      </c>
      <c r="F276" s="3" t="s">
        <v>14</v>
      </c>
      <c r="G276" s="3" t="s">
        <v>40</v>
      </c>
      <c r="H276" s="3" t="s">
        <v>16</v>
      </c>
      <c r="I276" s="3">
        <v>31</v>
      </c>
      <c r="J276" s="3">
        <v>24</v>
      </c>
      <c r="K276" s="3">
        <v>431</v>
      </c>
      <c r="L276" s="3">
        <v>0</v>
      </c>
      <c r="M276" s="3">
        <v>332</v>
      </c>
      <c r="N276" s="3">
        <v>0</v>
      </c>
      <c r="P276" t="str">
        <f t="shared" si="26"/>
        <v>New York Giants</v>
      </c>
      <c r="Q276">
        <f t="shared" si="27"/>
        <v>31</v>
      </c>
      <c r="R276" t="str">
        <f t="shared" si="28"/>
        <v>Minnesota Vikings</v>
      </c>
      <c r="S276">
        <f t="shared" si="29"/>
        <v>24</v>
      </c>
      <c r="T276">
        <f t="shared" si="24"/>
        <v>-7</v>
      </c>
      <c r="U276">
        <f>VLOOKUP(R276,RatingsTable,2,FALSE)+HFA-VLOOKUP(P276,RatingsTable,2,FALSE)</f>
        <v>2.0576438962234098</v>
      </c>
      <c r="V276">
        <f t="shared" si="25"/>
        <v>82.040912950793214</v>
      </c>
    </row>
    <row r="277" spans="1:22" ht="15" x14ac:dyDescent="0.25">
      <c r="A277" s="1" t="s">
        <v>60</v>
      </c>
      <c r="B277" s="3" t="s">
        <v>17</v>
      </c>
      <c r="C277" s="4">
        <v>44941</v>
      </c>
      <c r="D277" s="3" t="s">
        <v>51</v>
      </c>
      <c r="E277" s="3" t="s">
        <v>26</v>
      </c>
      <c r="F277" s="3"/>
      <c r="G277" s="3" t="s">
        <v>35</v>
      </c>
      <c r="H277" s="3" t="s">
        <v>16</v>
      </c>
      <c r="I277" s="3">
        <v>24</v>
      </c>
      <c r="J277" s="3">
        <v>17</v>
      </c>
      <c r="K277" s="3">
        <v>234</v>
      </c>
      <c r="L277" s="3">
        <v>1</v>
      </c>
      <c r="M277" s="3">
        <v>364</v>
      </c>
      <c r="N277" s="3">
        <v>2</v>
      </c>
      <c r="P277" t="str">
        <f t="shared" si="26"/>
        <v>Baltimore Ravens</v>
      </c>
      <c r="Q277">
        <f t="shared" si="27"/>
        <v>17</v>
      </c>
      <c r="R277" t="str">
        <f t="shared" si="28"/>
        <v>Cincinnati Bengals</v>
      </c>
      <c r="S277">
        <f t="shared" si="29"/>
        <v>24</v>
      </c>
      <c r="T277">
        <f t="shared" si="24"/>
        <v>7</v>
      </c>
      <c r="U277">
        <f>VLOOKUP(R277,RatingsTable,2,FALSE)+HFA-VLOOKUP(P277,RatingsTable,2,FALSE)</f>
        <v>6.9352508464592439</v>
      </c>
      <c r="V277">
        <f t="shared" si="25"/>
        <v>4.1924528842444027E-3</v>
      </c>
    </row>
    <row r="278" spans="1:22" ht="15" x14ac:dyDescent="0.25">
      <c r="A278" s="1" t="s">
        <v>60</v>
      </c>
      <c r="B278" s="3" t="s">
        <v>48</v>
      </c>
      <c r="C278" s="4">
        <v>44942</v>
      </c>
      <c r="D278" s="3" t="s">
        <v>51</v>
      </c>
      <c r="E278" s="3" t="s">
        <v>47</v>
      </c>
      <c r="F278" s="3" t="s">
        <v>14</v>
      </c>
      <c r="G278" s="3" t="s">
        <v>46</v>
      </c>
      <c r="H278" s="3" t="s">
        <v>16</v>
      </c>
      <c r="I278" s="3">
        <v>31</v>
      </c>
      <c r="J278" s="3">
        <v>14</v>
      </c>
      <c r="K278" s="3">
        <v>425</v>
      </c>
      <c r="L278" s="3">
        <v>0</v>
      </c>
      <c r="M278" s="3">
        <v>386</v>
      </c>
      <c r="N278" s="3">
        <v>1</v>
      </c>
      <c r="P278" t="str">
        <f t="shared" si="26"/>
        <v>Dallas Cowboys</v>
      </c>
      <c r="Q278">
        <f t="shared" si="27"/>
        <v>31</v>
      </c>
      <c r="R278" t="str">
        <f t="shared" si="28"/>
        <v>Tampa Bay Buccaneers</v>
      </c>
      <c r="S278">
        <f t="shared" si="29"/>
        <v>14</v>
      </c>
      <c r="T278">
        <f t="shared" si="24"/>
        <v>-17</v>
      </c>
      <c r="U278">
        <f>VLOOKUP(R278,RatingsTable,2,FALSE)+HFA-VLOOKUP(P278,RatingsTable,2,FALSE)</f>
        <v>-7.863848156913912</v>
      </c>
      <c r="V278">
        <f t="shared" si="25"/>
        <v>83.469270499925315</v>
      </c>
    </row>
    <row r="279" spans="1:22" ht="15" x14ac:dyDescent="0.25">
      <c r="A279" s="1" t="s">
        <v>61</v>
      </c>
      <c r="B279" s="3" t="s">
        <v>59</v>
      </c>
      <c r="C279" s="4">
        <v>44947</v>
      </c>
      <c r="D279" s="3" t="s">
        <v>57</v>
      </c>
      <c r="E279" s="3" t="s">
        <v>38</v>
      </c>
      <c r="F279" s="3"/>
      <c r="G279" s="3" t="s">
        <v>32</v>
      </c>
      <c r="H279" s="3" t="s">
        <v>16</v>
      </c>
      <c r="I279" s="3">
        <v>27</v>
      </c>
      <c r="J279" s="3">
        <v>20</v>
      </c>
      <c r="K279" s="3">
        <v>362</v>
      </c>
      <c r="L279" s="3">
        <v>0</v>
      </c>
      <c r="M279" s="3">
        <v>349</v>
      </c>
      <c r="N279" s="3">
        <v>2</v>
      </c>
      <c r="P279" t="str">
        <f t="shared" si="26"/>
        <v>Jacksonville Jaguars</v>
      </c>
      <c r="Q279">
        <f t="shared" si="27"/>
        <v>20</v>
      </c>
      <c r="R279" t="str">
        <f t="shared" si="28"/>
        <v>Kansas City Chiefs</v>
      </c>
      <c r="S279">
        <f t="shared" si="29"/>
        <v>27</v>
      </c>
      <c r="T279">
        <f t="shared" si="24"/>
        <v>7</v>
      </c>
      <c r="U279">
        <f>VLOOKUP(R279,RatingsTable,2,FALSE)+HFA-VLOOKUP(P279,RatingsTable,2,FALSE)</f>
        <v>6.5320659412311013</v>
      </c>
      <c r="V279">
        <f t="shared" si="25"/>
        <v>0.21896228335593515</v>
      </c>
    </row>
    <row r="280" spans="1:22" ht="15" x14ac:dyDescent="0.25">
      <c r="A280" s="1" t="s">
        <v>61</v>
      </c>
      <c r="B280" s="3" t="s">
        <v>59</v>
      </c>
      <c r="C280" s="4">
        <v>44947</v>
      </c>
      <c r="D280" s="3" t="s">
        <v>51</v>
      </c>
      <c r="E280" s="3" t="s">
        <v>29</v>
      </c>
      <c r="F280" s="3"/>
      <c r="G280" s="3" t="s">
        <v>42</v>
      </c>
      <c r="H280" s="3" t="s">
        <v>16</v>
      </c>
      <c r="I280" s="3">
        <v>38</v>
      </c>
      <c r="J280" s="3">
        <v>7</v>
      </c>
      <c r="K280" s="3">
        <v>416</v>
      </c>
      <c r="L280" s="3">
        <v>0</v>
      </c>
      <c r="M280" s="3">
        <v>227</v>
      </c>
      <c r="N280" s="3">
        <v>1</v>
      </c>
      <c r="P280" t="str">
        <f t="shared" si="26"/>
        <v>New York Giants</v>
      </c>
      <c r="Q280">
        <f t="shared" si="27"/>
        <v>7</v>
      </c>
      <c r="R280" t="str">
        <f t="shared" si="28"/>
        <v>Philadelphia Eagles</v>
      </c>
      <c r="S280">
        <f t="shared" si="29"/>
        <v>38</v>
      </c>
      <c r="T280">
        <f t="shared" si="24"/>
        <v>31</v>
      </c>
      <c r="U280">
        <f>VLOOKUP(R280,RatingsTable,2,FALSE)+HFA-VLOOKUP(P280,RatingsTable,2,FALSE)</f>
        <v>11.560181997010393</v>
      </c>
      <c r="V280">
        <f t="shared" si="25"/>
        <v>377.90652398935885</v>
      </c>
    </row>
    <row r="281" spans="1:22" ht="15" x14ac:dyDescent="0.25">
      <c r="A281" s="1" t="s">
        <v>61</v>
      </c>
      <c r="B281" s="3" t="s">
        <v>17</v>
      </c>
      <c r="C281" s="4">
        <v>44948</v>
      </c>
      <c r="D281" s="3" t="s">
        <v>62</v>
      </c>
      <c r="E281" s="3" t="s">
        <v>26</v>
      </c>
      <c r="F281" s="3" t="s">
        <v>14</v>
      </c>
      <c r="G281" s="3" t="s">
        <v>13</v>
      </c>
      <c r="H281" s="3" t="s">
        <v>16</v>
      </c>
      <c r="I281" s="3">
        <v>27</v>
      </c>
      <c r="J281" s="3">
        <v>10</v>
      </c>
      <c r="K281" s="3">
        <v>412</v>
      </c>
      <c r="L281" s="3">
        <v>0</v>
      </c>
      <c r="M281" s="3">
        <v>325</v>
      </c>
      <c r="N281" s="3">
        <v>1</v>
      </c>
      <c r="P281" t="str">
        <f t="shared" si="26"/>
        <v>Cincinnati Bengals</v>
      </c>
      <c r="Q281">
        <f t="shared" si="27"/>
        <v>27</v>
      </c>
      <c r="R281" t="str">
        <f t="shared" si="28"/>
        <v>Buffalo Bills</v>
      </c>
      <c r="S281">
        <f t="shared" si="29"/>
        <v>10</v>
      </c>
      <c r="T281">
        <f t="shared" si="24"/>
        <v>-17</v>
      </c>
      <c r="U281">
        <f>VLOOKUP(R281,RatingsTable,2,FALSE)+HFA-VLOOKUP(P281,RatingsTable,2,FALSE)</f>
        <v>3.2199959503986708</v>
      </c>
      <c r="V281">
        <f t="shared" si="25"/>
        <v>408.8482362341386</v>
      </c>
    </row>
    <row r="282" spans="1:22" ht="15" x14ac:dyDescent="0.25">
      <c r="A282" s="1" t="s">
        <v>61</v>
      </c>
      <c r="B282" s="3" t="s">
        <v>17</v>
      </c>
      <c r="C282" s="4">
        <v>44948</v>
      </c>
      <c r="D282" s="3" t="s">
        <v>63</v>
      </c>
      <c r="E282" s="3" t="s">
        <v>24</v>
      </c>
      <c r="F282" s="3"/>
      <c r="G282" s="3" t="s">
        <v>47</v>
      </c>
      <c r="H282" s="3" t="s">
        <v>16</v>
      </c>
      <c r="I282" s="3">
        <v>19</v>
      </c>
      <c r="J282" s="3">
        <v>12</v>
      </c>
      <c r="K282" s="3">
        <v>312</v>
      </c>
      <c r="L282" s="3">
        <v>1</v>
      </c>
      <c r="M282" s="3">
        <v>282</v>
      </c>
      <c r="N282" s="3">
        <v>2</v>
      </c>
      <c r="P282" t="str">
        <f t="shared" si="26"/>
        <v>Dallas Cowboys</v>
      </c>
      <c r="Q282">
        <f t="shared" si="27"/>
        <v>12</v>
      </c>
      <c r="R282" t="str">
        <f t="shared" si="28"/>
        <v>San Francisco 49ers</v>
      </c>
      <c r="S282">
        <f t="shared" si="29"/>
        <v>19</v>
      </c>
      <c r="T282">
        <f t="shared" si="24"/>
        <v>7</v>
      </c>
      <c r="U282">
        <f>VLOOKUP(R282,RatingsTable,2,FALSE)+HFA-VLOOKUP(P282,RatingsTable,2,FALSE)</f>
        <v>2.2181943704190026</v>
      </c>
      <c r="V282">
        <f t="shared" si="25"/>
        <v>22.865665079092519</v>
      </c>
    </row>
    <row r="283" spans="1:22" ht="15" x14ac:dyDescent="0.25">
      <c r="A283" s="1" t="s">
        <v>64</v>
      </c>
      <c r="B283" s="3" t="s">
        <v>17</v>
      </c>
      <c r="C283" s="4">
        <v>44955</v>
      </c>
      <c r="D283" s="3" t="s">
        <v>62</v>
      </c>
      <c r="E283" s="3" t="s">
        <v>29</v>
      </c>
      <c r="F283" s="3"/>
      <c r="G283" s="3" t="s">
        <v>24</v>
      </c>
      <c r="H283" s="3" t="s">
        <v>16</v>
      </c>
      <c r="I283" s="3">
        <v>31</v>
      </c>
      <c r="J283" s="3">
        <v>7</v>
      </c>
      <c r="K283" s="3">
        <v>269</v>
      </c>
      <c r="L283" s="3">
        <v>0</v>
      </c>
      <c r="M283" s="3">
        <v>164</v>
      </c>
      <c r="N283" s="3">
        <v>3</v>
      </c>
      <c r="P283" t="str">
        <f t="shared" si="26"/>
        <v>San Francisco 49ers</v>
      </c>
      <c r="Q283">
        <f t="shared" si="27"/>
        <v>7</v>
      </c>
      <c r="R283" t="str">
        <f t="shared" si="28"/>
        <v>Philadelphia Eagles</v>
      </c>
      <c r="S283">
        <f t="shared" si="29"/>
        <v>31</v>
      </c>
      <c r="T283">
        <f t="shared" si="24"/>
        <v>24</v>
      </c>
      <c r="U283">
        <f>VLOOKUP(R283,RatingsTable,2,FALSE)+HFA-VLOOKUP(P283,RatingsTable,2,FALSE)</f>
        <v>3.6539953615811909</v>
      </c>
      <c r="V283">
        <f t="shared" si="25"/>
        <v>413.95990474655969</v>
      </c>
    </row>
    <row r="284" spans="1:22" ht="15" x14ac:dyDescent="0.25">
      <c r="A284" s="1" t="s">
        <v>64</v>
      </c>
      <c r="B284" s="3" t="s">
        <v>17</v>
      </c>
      <c r="C284" s="4">
        <v>44955</v>
      </c>
      <c r="D284" s="3" t="s">
        <v>63</v>
      </c>
      <c r="E284" s="3" t="s">
        <v>38</v>
      </c>
      <c r="F284" s="3"/>
      <c r="G284" s="3" t="s">
        <v>26</v>
      </c>
      <c r="H284" s="3" t="s">
        <v>16</v>
      </c>
      <c r="I284" s="3">
        <v>23</v>
      </c>
      <c r="J284" s="3">
        <v>20</v>
      </c>
      <c r="K284" s="3">
        <v>357</v>
      </c>
      <c r="L284" s="3">
        <v>1</v>
      </c>
      <c r="M284" s="3">
        <v>309</v>
      </c>
      <c r="N284" s="3">
        <v>2</v>
      </c>
      <c r="P284" t="str">
        <f t="shared" si="26"/>
        <v>Cincinnati Bengals</v>
      </c>
      <c r="Q284">
        <f t="shared" si="27"/>
        <v>20</v>
      </c>
      <c r="R284" t="str">
        <f t="shared" si="28"/>
        <v>Kansas City Chiefs</v>
      </c>
      <c r="S284">
        <f t="shared" si="29"/>
        <v>23</v>
      </c>
      <c r="T284">
        <f t="shared" si="24"/>
        <v>3</v>
      </c>
      <c r="U284">
        <f>VLOOKUP(R284,RatingsTable,2,FALSE)+HFA-VLOOKUP(P284,RatingsTable,2,FALSE)</f>
        <v>0.22780847552724559</v>
      </c>
      <c r="V284">
        <f t="shared" si="25"/>
        <v>7.6850458483585742</v>
      </c>
    </row>
    <row r="285" spans="1:22" ht="15" x14ac:dyDescent="0.25">
      <c r="A285" s="1" t="s">
        <v>65</v>
      </c>
      <c r="B285" s="3" t="s">
        <v>17</v>
      </c>
      <c r="C285" s="4">
        <v>44969</v>
      </c>
      <c r="D285" s="3" t="s">
        <v>63</v>
      </c>
      <c r="E285" s="3" t="s">
        <v>38</v>
      </c>
      <c r="F285" s="3" t="s">
        <v>66</v>
      </c>
      <c r="G285" s="3" t="s">
        <v>29</v>
      </c>
      <c r="H285" s="3" t="s">
        <v>16</v>
      </c>
      <c r="I285" s="3">
        <v>38</v>
      </c>
      <c r="J285" s="3">
        <v>35</v>
      </c>
      <c r="K285" s="3">
        <v>340</v>
      </c>
      <c r="L285" s="3">
        <v>0</v>
      </c>
      <c r="M285" s="3">
        <v>417</v>
      </c>
      <c r="N285" s="3">
        <v>1</v>
      </c>
    </row>
    <row r="286" spans="1:22" ht="15" x14ac:dyDescent="0.25"/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workbookViewId="0"/>
  </sheetViews>
  <sheetFormatPr defaultRowHeight="15" x14ac:dyDescent="0.25"/>
  <cols>
    <col min="1" max="1" width="2.28515625" customWidth="1"/>
    <col min="2" max="2" width="6.140625" bestFit="1" customWidth="1"/>
    <col min="3" max="3" width="24.140625" bestFit="1" customWidth="1"/>
    <col min="4" max="4" width="12.7109375" bestFit="1" customWidth="1"/>
    <col min="5" max="5" width="12" bestFit="1" customWidth="1"/>
  </cols>
  <sheetData>
    <row r="1" spans="1:5" x14ac:dyDescent="0.25">
      <c r="A1" s="2" t="s">
        <v>77</v>
      </c>
    </row>
    <row r="2" spans="1:5" x14ac:dyDescent="0.25">
      <c r="A2" s="2" t="s">
        <v>78</v>
      </c>
    </row>
    <row r="3" spans="1:5" x14ac:dyDescent="0.25">
      <c r="A3" s="2" t="s">
        <v>79</v>
      </c>
    </row>
    <row r="6" spans="1:5" ht="15.75" thickBot="1" x14ac:dyDescent="0.3">
      <c r="A6" t="s">
        <v>80</v>
      </c>
    </row>
    <row r="7" spans="1:5" x14ac:dyDescent="0.25">
      <c r="B7" s="7"/>
      <c r="C7" s="7"/>
      <c r="D7" s="7" t="s">
        <v>83</v>
      </c>
      <c r="E7" s="7" t="s">
        <v>85</v>
      </c>
    </row>
    <row r="8" spans="1:5" ht="15.75" thickBot="1" x14ac:dyDescent="0.3">
      <c r="B8" s="8" t="s">
        <v>81</v>
      </c>
      <c r="C8" s="8" t="s">
        <v>82</v>
      </c>
      <c r="D8" s="8" t="s">
        <v>84</v>
      </c>
      <c r="E8" s="8" t="s">
        <v>86</v>
      </c>
    </row>
    <row r="9" spans="1:5" x14ac:dyDescent="0.25">
      <c r="B9" s="5" t="s">
        <v>90</v>
      </c>
      <c r="C9" s="5" t="s">
        <v>39</v>
      </c>
      <c r="D9" s="5">
        <v>-6.3578352009165577</v>
      </c>
      <c r="E9" s="5">
        <v>0</v>
      </c>
    </row>
    <row r="10" spans="1:5" x14ac:dyDescent="0.25">
      <c r="B10" s="5" t="s">
        <v>91</v>
      </c>
      <c r="C10" s="5" t="s">
        <v>20</v>
      </c>
      <c r="D10" s="5">
        <v>-2.2122503328793233</v>
      </c>
      <c r="E10" s="5">
        <v>0</v>
      </c>
    </row>
    <row r="11" spans="1:5" x14ac:dyDescent="0.25">
      <c r="B11" s="5" t="s">
        <v>92</v>
      </c>
      <c r="C11" s="5" t="s">
        <v>35</v>
      </c>
      <c r="D11" s="5">
        <v>3.1138524582621394</v>
      </c>
      <c r="E11" s="5">
        <v>0</v>
      </c>
    </row>
    <row r="12" spans="1:5" x14ac:dyDescent="0.25">
      <c r="B12" s="5" t="s">
        <v>93</v>
      </c>
      <c r="C12" s="5" t="s">
        <v>13</v>
      </c>
      <c r="D12" s="5">
        <v>9.2213987931988015</v>
      </c>
      <c r="E12" s="5">
        <v>0</v>
      </c>
    </row>
    <row r="13" spans="1:5" x14ac:dyDescent="0.25">
      <c r="B13" s="5" t="s">
        <v>94</v>
      </c>
      <c r="C13" s="5" t="s">
        <v>22</v>
      </c>
      <c r="D13" s="5">
        <v>-2.2923196620720017</v>
      </c>
      <c r="E13" s="5">
        <v>0</v>
      </c>
    </row>
    <row r="14" spans="1:5" x14ac:dyDescent="0.25">
      <c r="B14" s="5" t="s">
        <v>95</v>
      </c>
      <c r="C14" s="5" t="s">
        <v>23</v>
      </c>
      <c r="D14" s="5">
        <v>-6.4875292594972294</v>
      </c>
      <c r="E14" s="5">
        <v>0</v>
      </c>
    </row>
    <row r="15" spans="1:5" x14ac:dyDescent="0.25">
      <c r="B15" s="5" t="s">
        <v>96</v>
      </c>
      <c r="C15" s="5" t="s">
        <v>26</v>
      </c>
      <c r="D15" s="5">
        <v>8.0252530737607568</v>
      </c>
      <c r="E15" s="5">
        <v>0</v>
      </c>
    </row>
    <row r="16" spans="1:5" x14ac:dyDescent="0.25">
      <c r="B16" s="5" t="s">
        <v>97</v>
      </c>
      <c r="C16" s="5" t="s">
        <v>21</v>
      </c>
      <c r="D16" s="5">
        <v>-8.6396008981548311E-2</v>
      </c>
      <c r="E16" s="5">
        <v>0</v>
      </c>
    </row>
    <row r="17" spans="2:5" x14ac:dyDescent="0.25">
      <c r="B17" s="5" t="s">
        <v>98</v>
      </c>
      <c r="C17" s="5" t="s">
        <v>47</v>
      </c>
      <c r="D17" s="5">
        <v>7.0658882133281242</v>
      </c>
      <c r="E17" s="5">
        <v>0</v>
      </c>
    </row>
    <row r="18" spans="2:5" x14ac:dyDescent="0.25">
      <c r="B18" s="5" t="s">
        <v>99</v>
      </c>
      <c r="C18" s="5" t="s">
        <v>50</v>
      </c>
      <c r="D18" s="5">
        <v>-5.0524866614697999</v>
      </c>
      <c r="E18" s="5">
        <v>0</v>
      </c>
    </row>
    <row r="19" spans="2:5" x14ac:dyDescent="0.25">
      <c r="B19" s="5" t="s">
        <v>100</v>
      </c>
      <c r="C19" s="5" t="s">
        <v>30</v>
      </c>
      <c r="D19" s="5">
        <v>2.1432285441063419</v>
      </c>
      <c r="E19" s="5">
        <v>0</v>
      </c>
    </row>
    <row r="20" spans="2:5" x14ac:dyDescent="0.25">
      <c r="B20" s="5" t="s">
        <v>101</v>
      </c>
      <c r="C20" s="5" t="s">
        <v>41</v>
      </c>
      <c r="D20" s="5">
        <v>0.2623690408842756</v>
      </c>
      <c r="E20" s="5">
        <v>0</v>
      </c>
    </row>
    <row r="21" spans="2:5" x14ac:dyDescent="0.25">
      <c r="B21" s="5" t="s">
        <v>102</v>
      </c>
      <c r="C21" s="5" t="s">
        <v>27</v>
      </c>
      <c r="D21" s="5">
        <v>-8.3155382193542575</v>
      </c>
      <c r="E21" s="5">
        <v>0</v>
      </c>
    </row>
    <row r="22" spans="2:5" x14ac:dyDescent="0.25">
      <c r="B22" s="5" t="s">
        <v>103</v>
      </c>
      <c r="C22" s="5" t="s">
        <v>28</v>
      </c>
      <c r="D22" s="5">
        <v>-8.4153694859201877</v>
      </c>
      <c r="E22" s="5">
        <v>0</v>
      </c>
    </row>
    <row r="23" spans="2:5" x14ac:dyDescent="0.25">
      <c r="B23" s="5" t="s">
        <v>104</v>
      </c>
      <c r="C23" s="5" t="s">
        <v>32</v>
      </c>
      <c r="D23" s="5">
        <v>1.7209956080569011</v>
      </c>
      <c r="E23" s="5">
        <v>0</v>
      </c>
    </row>
    <row r="24" spans="2:5" x14ac:dyDescent="0.25">
      <c r="B24" s="5" t="s">
        <v>105</v>
      </c>
      <c r="C24" s="5" t="s">
        <v>38</v>
      </c>
      <c r="D24" s="5">
        <v>6.2292113183273772</v>
      </c>
      <c r="E24" s="5">
        <v>0</v>
      </c>
    </row>
    <row r="25" spans="2:5" x14ac:dyDescent="0.25">
      <c r="B25" s="5" t="s">
        <v>106</v>
      </c>
      <c r="C25" s="5" t="s">
        <v>45</v>
      </c>
      <c r="D25" s="5">
        <v>-2.6636424529179594</v>
      </c>
      <c r="E25" s="5">
        <v>0</v>
      </c>
    </row>
    <row r="26" spans="2:5" x14ac:dyDescent="0.25">
      <c r="B26" s="5" t="s">
        <v>107</v>
      </c>
      <c r="C26" s="5" t="s">
        <v>44</v>
      </c>
      <c r="D26" s="5">
        <v>-0.8484017975151863</v>
      </c>
      <c r="E26" s="5">
        <v>0</v>
      </c>
    </row>
    <row r="27" spans="2:5" x14ac:dyDescent="0.25">
      <c r="B27" s="5" t="s">
        <v>108</v>
      </c>
      <c r="C27" s="5" t="s">
        <v>15</v>
      </c>
      <c r="D27" s="5">
        <v>-4.3952787961418975</v>
      </c>
      <c r="E27" s="5">
        <v>0</v>
      </c>
    </row>
    <row r="28" spans="2:5" x14ac:dyDescent="0.25">
      <c r="B28" s="5" t="s">
        <v>109</v>
      </c>
      <c r="C28" s="5" t="s">
        <v>33</v>
      </c>
      <c r="D28" s="5">
        <v>1.9726990170754364</v>
      </c>
      <c r="E28" s="5">
        <v>0</v>
      </c>
    </row>
    <row r="29" spans="2:5" x14ac:dyDescent="0.25">
      <c r="B29" s="5" t="s">
        <v>110</v>
      </c>
      <c r="C29" s="5" t="s">
        <v>40</v>
      </c>
      <c r="D29" s="5">
        <v>-0.61216061737991578</v>
      </c>
      <c r="E29" s="5">
        <v>0</v>
      </c>
    </row>
    <row r="30" spans="2:5" x14ac:dyDescent="0.25">
      <c r="B30" s="5" t="s">
        <v>111</v>
      </c>
      <c r="C30" s="5" t="s">
        <v>34</v>
      </c>
      <c r="D30" s="5">
        <v>1.8355745884020687</v>
      </c>
      <c r="E30" s="5">
        <v>0</v>
      </c>
    </row>
    <row r="31" spans="2:5" x14ac:dyDescent="0.25">
      <c r="B31" s="5" t="s">
        <v>112</v>
      </c>
      <c r="C31" s="5" t="s">
        <v>19</v>
      </c>
      <c r="D31" s="5">
        <v>-1.1983513448973779</v>
      </c>
      <c r="E31" s="5">
        <v>0</v>
      </c>
    </row>
    <row r="32" spans="2:5" x14ac:dyDescent="0.25">
      <c r="B32" s="5" t="s">
        <v>113</v>
      </c>
      <c r="C32" s="5" t="s">
        <v>42</v>
      </c>
      <c r="D32" s="5">
        <v>-0.64595428264270016</v>
      </c>
      <c r="E32" s="5">
        <v>0</v>
      </c>
    </row>
    <row r="33" spans="1:5" x14ac:dyDescent="0.25">
      <c r="B33" s="5" t="s">
        <v>114</v>
      </c>
      <c r="C33" s="5" t="s">
        <v>36</v>
      </c>
      <c r="D33" s="5">
        <v>0.55824594990683074</v>
      </c>
      <c r="E33" s="5">
        <v>0</v>
      </c>
    </row>
    <row r="34" spans="1:5" x14ac:dyDescent="0.25">
      <c r="B34" s="5" t="s">
        <v>115</v>
      </c>
      <c r="C34" s="5" t="s">
        <v>29</v>
      </c>
      <c r="D34" s="5">
        <v>8.8903774834070664</v>
      </c>
      <c r="E34" s="5">
        <v>0</v>
      </c>
    </row>
    <row r="35" spans="1:5" x14ac:dyDescent="0.25">
      <c r="B35" s="5" t="s">
        <v>116</v>
      </c>
      <c r="C35" s="5" t="s">
        <v>25</v>
      </c>
      <c r="D35" s="5">
        <v>-0.62827189228060409</v>
      </c>
      <c r="E35" s="5">
        <v>0</v>
      </c>
    </row>
    <row r="36" spans="1:5" x14ac:dyDescent="0.25">
      <c r="B36" s="5" t="s">
        <v>117</v>
      </c>
      <c r="C36" s="5" t="s">
        <v>24</v>
      </c>
      <c r="D36" s="5">
        <v>7.2602323527865016</v>
      </c>
      <c r="E36" s="5">
        <v>0</v>
      </c>
    </row>
    <row r="37" spans="1:5" x14ac:dyDescent="0.25">
      <c r="B37" s="5" t="s">
        <v>118</v>
      </c>
      <c r="C37" s="5" t="s">
        <v>49</v>
      </c>
      <c r="D37" s="5">
        <v>-1.1278022795790206</v>
      </c>
      <c r="E37" s="5">
        <v>0</v>
      </c>
    </row>
    <row r="38" spans="1:5" x14ac:dyDescent="0.25">
      <c r="B38" s="5" t="s">
        <v>119</v>
      </c>
      <c r="C38" s="5" t="s">
        <v>46</v>
      </c>
      <c r="D38" s="5">
        <v>-2.821810174546413</v>
      </c>
      <c r="E38" s="5">
        <v>0</v>
      </c>
    </row>
    <row r="39" spans="1:5" x14ac:dyDescent="0.25">
      <c r="B39" s="5" t="s">
        <v>120</v>
      </c>
      <c r="C39" s="5" t="s">
        <v>43</v>
      </c>
      <c r="D39" s="5">
        <v>-3.4675412480848151</v>
      </c>
      <c r="E39" s="5">
        <v>0</v>
      </c>
    </row>
    <row r="40" spans="1:5" x14ac:dyDescent="0.25">
      <c r="B40" s="5" t="s">
        <v>121</v>
      </c>
      <c r="C40" s="5" t="s">
        <v>31</v>
      </c>
      <c r="D40" s="5">
        <v>-0.67038672442577374</v>
      </c>
      <c r="E40" s="5">
        <v>0</v>
      </c>
    </row>
    <row r="41" spans="1:5" ht="15.75" thickBot="1" x14ac:dyDescent="0.3">
      <c r="B41" s="6" t="s">
        <v>122</v>
      </c>
      <c r="C41" s="6" t="s">
        <v>75</v>
      </c>
      <c r="D41" s="6">
        <v>2.0238502309606257</v>
      </c>
      <c r="E41" s="6">
        <v>0</v>
      </c>
    </row>
    <row r="43" spans="1:5" ht="15.75" thickBot="1" x14ac:dyDescent="0.3">
      <c r="A43" t="s">
        <v>87</v>
      </c>
    </row>
    <row r="44" spans="1:5" x14ac:dyDescent="0.25">
      <c r="B44" s="7"/>
      <c r="C44" s="7"/>
      <c r="D44" s="7" t="s">
        <v>83</v>
      </c>
      <c r="E44" s="7" t="s">
        <v>88</v>
      </c>
    </row>
    <row r="45" spans="1:5" ht="15.75" thickBot="1" x14ac:dyDescent="0.3">
      <c r="B45" s="8" t="s">
        <v>81</v>
      </c>
      <c r="C45" s="8" t="s">
        <v>82</v>
      </c>
      <c r="D45" s="8" t="s">
        <v>84</v>
      </c>
      <c r="E45" s="8" t="s">
        <v>89</v>
      </c>
    </row>
    <row r="46" spans="1:5" ht="15.75" thickBot="1" x14ac:dyDescent="0.3">
      <c r="B46" s="6" t="s">
        <v>123</v>
      </c>
      <c r="C46" s="6" t="s">
        <v>74</v>
      </c>
      <c r="D46" s="6">
        <v>1.6375789613221059E-15</v>
      </c>
      <c r="E46" s="6">
        <v>13.619142227078555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tabSelected="1" workbookViewId="0">
      <selection activeCell="E8" sqref="E8"/>
    </sheetView>
  </sheetViews>
  <sheetFormatPr defaultRowHeight="15" x14ac:dyDescent="0.25"/>
  <cols>
    <col min="2" max="2" width="31.5703125" customWidth="1"/>
    <col min="5" max="5" width="15.7109375" customWidth="1"/>
  </cols>
  <sheetData>
    <row r="2" spans="2:6" x14ac:dyDescent="0.25">
      <c r="B2" s="3" t="s">
        <v>13</v>
      </c>
      <c r="C2" s="9">
        <v>9.2213987931988015</v>
      </c>
      <c r="E2" t="s">
        <v>74</v>
      </c>
      <c r="F2" s="9">
        <f>AVERAGE(C2:C33)</f>
        <v>1.9428902930940239E-15</v>
      </c>
    </row>
    <row r="3" spans="2:6" x14ac:dyDescent="0.25">
      <c r="B3" s="3" t="s">
        <v>29</v>
      </c>
      <c r="C3" s="9">
        <v>8.8903774834070664</v>
      </c>
      <c r="E3" t="s">
        <v>75</v>
      </c>
      <c r="F3">
        <v>2.0238502309606257</v>
      </c>
    </row>
    <row r="4" spans="2:6" x14ac:dyDescent="0.25">
      <c r="B4" s="3" t="s">
        <v>26</v>
      </c>
      <c r="C4" s="9">
        <v>8.0252530737607568</v>
      </c>
      <c r="E4" t="s">
        <v>76</v>
      </c>
      <c r="F4">
        <f>SUM('2022 Schedule and Results'!V2:V284)</f>
        <v>31150.021205769866</v>
      </c>
    </row>
    <row r="5" spans="2:6" x14ac:dyDescent="0.25">
      <c r="B5" s="3" t="s">
        <v>24</v>
      </c>
      <c r="C5" s="9">
        <v>7.2602323527865016</v>
      </c>
    </row>
    <row r="6" spans="2:6" x14ac:dyDescent="0.25">
      <c r="B6" s="3" t="s">
        <v>47</v>
      </c>
      <c r="C6" s="9">
        <v>7.0658882133281242</v>
      </c>
    </row>
    <row r="7" spans="2:6" x14ac:dyDescent="0.25">
      <c r="B7" s="3" t="s">
        <v>38</v>
      </c>
      <c r="C7" s="9">
        <v>6.2292113183273772</v>
      </c>
    </row>
    <row r="8" spans="2:6" x14ac:dyDescent="0.25">
      <c r="B8" s="3" t="s">
        <v>35</v>
      </c>
      <c r="C8" s="9">
        <v>3.1138524582621394</v>
      </c>
    </row>
    <row r="9" spans="2:6" x14ac:dyDescent="0.25">
      <c r="B9" s="3" t="s">
        <v>30</v>
      </c>
      <c r="C9" s="9">
        <v>2.1432285441063419</v>
      </c>
    </row>
    <row r="10" spans="2:6" x14ac:dyDescent="0.25">
      <c r="B10" s="3" t="s">
        <v>33</v>
      </c>
      <c r="C10" s="9">
        <v>1.9726990170754364</v>
      </c>
    </row>
    <row r="11" spans="2:6" x14ac:dyDescent="0.25">
      <c r="B11" s="3" t="s">
        <v>34</v>
      </c>
      <c r="C11" s="9">
        <v>1.8355745884020687</v>
      </c>
    </row>
    <row r="12" spans="2:6" x14ac:dyDescent="0.25">
      <c r="B12" s="3" t="s">
        <v>32</v>
      </c>
      <c r="C12" s="9">
        <v>1.7209956080569011</v>
      </c>
    </row>
    <row r="13" spans="2:6" x14ac:dyDescent="0.25">
      <c r="B13" s="3" t="s">
        <v>36</v>
      </c>
      <c r="C13" s="9">
        <v>0.55824594990683074</v>
      </c>
    </row>
    <row r="14" spans="2:6" x14ac:dyDescent="0.25">
      <c r="B14" s="3" t="s">
        <v>41</v>
      </c>
      <c r="C14" s="9">
        <v>0.2623690408842756</v>
      </c>
    </row>
    <row r="15" spans="2:6" x14ac:dyDescent="0.25">
      <c r="B15" s="3" t="s">
        <v>21</v>
      </c>
      <c r="C15" s="9">
        <v>-8.6396008981548311E-2</v>
      </c>
    </row>
    <row r="16" spans="2:6" x14ac:dyDescent="0.25">
      <c r="B16" s="3" t="s">
        <v>40</v>
      </c>
      <c r="C16" s="9">
        <v>-0.61216061737991578</v>
      </c>
    </row>
    <row r="17" spans="2:3" x14ac:dyDescent="0.25">
      <c r="B17" s="3" t="s">
        <v>25</v>
      </c>
      <c r="C17" s="9">
        <v>-0.62827189228060409</v>
      </c>
    </row>
    <row r="18" spans="2:3" x14ac:dyDescent="0.25">
      <c r="B18" s="3" t="s">
        <v>42</v>
      </c>
      <c r="C18" s="9">
        <v>-0.64595428264270016</v>
      </c>
    </row>
    <row r="19" spans="2:3" x14ac:dyDescent="0.25">
      <c r="B19" s="3" t="s">
        <v>31</v>
      </c>
      <c r="C19" s="9">
        <v>-0.67038672442577374</v>
      </c>
    </row>
    <row r="20" spans="2:3" x14ac:dyDescent="0.25">
      <c r="B20" s="3" t="s">
        <v>44</v>
      </c>
      <c r="C20" s="9">
        <v>-0.8484017975151863</v>
      </c>
    </row>
    <row r="21" spans="2:3" x14ac:dyDescent="0.25">
      <c r="B21" s="3" t="s">
        <v>49</v>
      </c>
      <c r="C21" s="9">
        <v>-1.1278022795790206</v>
      </c>
    </row>
    <row r="22" spans="2:3" x14ac:dyDescent="0.25">
      <c r="B22" s="3" t="s">
        <v>19</v>
      </c>
      <c r="C22" s="9">
        <v>-1.1983513448973779</v>
      </c>
    </row>
    <row r="23" spans="2:3" x14ac:dyDescent="0.25">
      <c r="B23" s="3" t="s">
        <v>20</v>
      </c>
      <c r="C23" s="9">
        <v>-2.2122503328793233</v>
      </c>
    </row>
    <row r="24" spans="2:3" x14ac:dyDescent="0.25">
      <c r="B24" s="3" t="s">
        <v>22</v>
      </c>
      <c r="C24" s="9">
        <v>-2.2923196620720017</v>
      </c>
    </row>
    <row r="25" spans="2:3" x14ac:dyDescent="0.25">
      <c r="B25" s="3" t="s">
        <v>45</v>
      </c>
      <c r="C25" s="9">
        <v>-2.6636424529179594</v>
      </c>
    </row>
    <row r="26" spans="2:3" x14ac:dyDescent="0.25">
      <c r="B26" s="3" t="s">
        <v>46</v>
      </c>
      <c r="C26" s="9">
        <v>-2.821810174546413</v>
      </c>
    </row>
    <row r="27" spans="2:3" x14ac:dyDescent="0.25">
      <c r="B27" s="3" t="s">
        <v>43</v>
      </c>
      <c r="C27" s="9">
        <v>-3.4675412480848151</v>
      </c>
    </row>
    <row r="28" spans="2:3" x14ac:dyDescent="0.25">
      <c r="B28" s="3" t="s">
        <v>15</v>
      </c>
      <c r="C28" s="9">
        <v>-4.3952787961418975</v>
      </c>
    </row>
    <row r="29" spans="2:3" x14ac:dyDescent="0.25">
      <c r="B29" s="3" t="s">
        <v>50</v>
      </c>
      <c r="C29" s="9">
        <v>-5.0524866614697999</v>
      </c>
    </row>
    <row r="30" spans="2:3" x14ac:dyDescent="0.25">
      <c r="B30" s="3" t="s">
        <v>39</v>
      </c>
      <c r="C30" s="9">
        <v>-6.3578352009165577</v>
      </c>
    </row>
    <row r="31" spans="2:3" x14ac:dyDescent="0.25">
      <c r="B31" s="3" t="s">
        <v>23</v>
      </c>
      <c r="C31" s="9">
        <v>-6.4875292594972294</v>
      </c>
    </row>
    <row r="32" spans="2:3" x14ac:dyDescent="0.25">
      <c r="B32" s="3" t="s">
        <v>27</v>
      </c>
      <c r="C32" s="9">
        <v>-8.3155382193542575</v>
      </c>
    </row>
    <row r="33" spans="2:3" x14ac:dyDescent="0.25">
      <c r="B33" s="3" t="s">
        <v>28</v>
      </c>
      <c r="C33" s="9">
        <v>-8.4153694859201877</v>
      </c>
    </row>
    <row r="34" spans="2:3" x14ac:dyDescent="0.25">
      <c r="C34" s="9"/>
    </row>
  </sheetData>
  <sortState xmlns:xlrd2="http://schemas.microsoft.com/office/spreadsheetml/2017/richdata2" ref="B2:C33">
    <sortCondition descending="1" ref="C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2022 Schedule and Results</vt:lpstr>
      <vt:lpstr>Sensitivity Report 1</vt:lpstr>
      <vt:lpstr>Ratings</vt:lpstr>
      <vt:lpstr>HFA</vt:lpstr>
      <vt:lpstr>RatingsTable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Scavone</dc:creator>
  <cp:lastModifiedBy>Jason Scavone</cp:lastModifiedBy>
  <dcterms:created xsi:type="dcterms:W3CDTF">2023-05-19T17:50:28Z</dcterms:created>
  <dcterms:modified xsi:type="dcterms:W3CDTF">2023-05-19T18:03:23Z</dcterms:modified>
</cp:coreProperties>
</file>